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gnoza" sheetId="1" r:id="rId1"/>
    <sheet name="Startowa" sheetId="2" r:id="rId2"/>
    <sheet name="Przedsięwzięcia" sheetId="3" r:id="rId3"/>
    <sheet name="Ciągłość" sheetId="4" r:id="rId4"/>
  </sheets>
  <definedNames>
    <definedName name="_xlnm.Print_Titles" localSheetId="0">'Prognoza'!$8:$8</definedName>
  </definedNames>
  <calcPr fullCalcOnLoad="1"/>
</workbook>
</file>

<file path=xl/sharedStrings.xml><?xml version="1.0" encoding="utf-8"?>
<sst xmlns="http://schemas.openxmlformats.org/spreadsheetml/2006/main" count="256" uniqueCount="132">
  <si>
    <t>Wieloletnia Prognoza Finansowa  Gminy Działdowo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</si>
  <si>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</si>
  <si>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</si>
  <si>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</si>
  <si>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</si>
  <si>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</si>
  <si>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</si>
  <si>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</si>
  <si>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</si>
  <si>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</si>
  <si>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</si>
  <si>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</si>
  <si>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</si>
  <si>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</si>
  <si>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</si>
  <si>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</si>
  <si>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gwarancje i poręczenia w roku budżetowym</t>
  </si>
  <si>
    <t>wynagrodzenia i składki od nich naliczane</t>
  </si>
  <si>
    <t>wydatki związane z funkcjonowaniem organów j.s.t.</t>
  </si>
  <si>
    <t xml:space="preserve">Przedsięwzięcia (projekty, programy, zadania wieloletnie) - jak w załączniku nr 2 </t>
  </si>
  <si>
    <t xml:space="preserve">Przedsięwzięcia  (ciągłość działania jednostki) - jak w załączniku nr 2 </t>
  </si>
  <si>
    <t>Przedsięwzięcia (wieloletnie poręczenia i gwarancje) - jak w załączniku nr 2</t>
  </si>
  <si>
    <t>Przedsięwzięcia (programy, projekty, zadania wieloletnie) - jak w załączniku nr 2.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</si>
  <si>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</si>
  <si>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</si>
  <si>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</si>
  <si>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</si>
  <si>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</si>
  <si>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</si>
  <si>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</si>
  <si>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</si>
  <si>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</si>
  <si>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</si>
  <si>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</si>
  <si>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</si>
  <si>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</si>
  <si>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</si>
  <si>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kredyt z UE</t>
  </si>
  <si>
    <t>inne rozchody (np. lokaty)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</si>
  <si>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</si>
  <si>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</si>
  <si>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</si>
  <si>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</si>
  <si>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</si>
  <si>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</si>
  <si>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</si>
  <si>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</si>
  <si>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</si>
  <si>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Prognoza kwoty długu 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</si>
  <si>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</si>
  <si>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</si>
  <si>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</si>
  <si>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</si>
  <si>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</si>
  <si>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</si>
  <si>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</si>
  <si>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</si>
  <si>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</si>
  <si>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</si>
  <si>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</si>
  <si>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</si>
  <si>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</si>
  <si>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dług do spłaty w danym roku</t>
  </si>
  <si>
    <t>dług spłacany z nadwyżki budżetowej, nadwyzki z lat poprzednich, spłacanych pożyczek i wolnych środków (pomniejszonych o pożyczki do udzielenia)</t>
  </si>
  <si>
    <t>dług spłacany nowozaciaganym długiem</t>
  </si>
  <si>
    <t>* przewidywane wykonanie na 2010 r.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</si>
  <si>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</si>
  <si>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</si>
  <si>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</si>
  <si>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</si>
  <si>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</si>
  <si>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</si>
  <si>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</si>
  <si>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</si>
  <si>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</si>
  <si>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</si>
  <si>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</si>
  <si>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</si>
  <si>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</si>
  <si>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</si>
  <si>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</si>
  <si>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</si>
  <si>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</si>
  <si>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</si>
  <si>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</si>
  <si>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</si>
  <si>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</si>
  <si>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</si>
  <si>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</si>
  <si>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</si>
  <si>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</si>
  <si>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</si>
  <si>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</si>
  <si>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</si>
  <si>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</si>
  <si>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Tabela startowa do WPF</t>
  </si>
  <si>
    <t>Dług na koniec 2009 roku</t>
  </si>
  <si>
    <t>Wielkości początkowe za lata 2007 - 2009 do obliczenia relacji, o której mowa w art. 243 ufp</t>
  </si>
  <si>
    <t>Lp.</t>
  </si>
  <si>
    <t>Dochody bieżące</t>
  </si>
  <si>
    <t>Sprzedaż majątku</t>
  </si>
  <si>
    <t>Wydatki bieżące</t>
  </si>
  <si>
    <t>Dochody ogółem</t>
  </si>
  <si>
    <t>e</t>
  </si>
  <si>
    <t>(Dochody bieżące+ sprzedaż majątku-wydatki bieżące)/ dochody ogółem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</si>
  <si>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</si>
  <si>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</si>
  <si>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</si>
  <si>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</si>
  <si>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</si>
  <si>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Umowy, o których mowa w art. 226, ust. 4 pkt 2 ufp (zapewnienie ciagłości dzialania jednostki)</t>
  </si>
  <si>
    <t>UG</t>
  </si>
  <si>
    <t>Jak w części B załącznika</t>
  </si>
  <si>
    <t>Przedsięwzięcia, o których mowa w art. 226, ust. 4 pkt 1 ufp (wydatki bieżące)</t>
  </si>
  <si>
    <t xml:space="preserve">- </t>
  </si>
  <si>
    <t>-</t>
  </si>
  <si>
    <t>Suma</t>
  </si>
  <si>
    <t>X</t>
  </si>
  <si>
    <t>Przedsięwzięcia, o których mowa w art. 226, ust. 4 pkt 1 ufp (wydatki majątkowe)</t>
  </si>
  <si>
    <t xml:space="preserve">Wieloletnie poręczenia i gwarancje, o których mowa w art. 226, ust. 4 pkt 3 ufp </t>
  </si>
  <si>
    <t>Łącznie ( I + II + III+IV)</t>
  </si>
  <si>
    <t>umowa na zakup usług telefoni stacjonarnej</t>
  </si>
  <si>
    <t>2010-2012</t>
  </si>
  <si>
    <t>Załącznik nr 2 -część A</t>
  </si>
  <si>
    <t>Załącznik nr 2  - część B</t>
  </si>
  <si>
    <t>Załącznik nr 1</t>
  </si>
  <si>
    <t>Rady Gminy Działdowo</t>
  </si>
  <si>
    <t>do Uchwały Nr   /11</t>
  </si>
  <si>
    <t>z dnia          2011 r.</t>
  </si>
  <si>
    <t>do Uchwały  Nr    /11</t>
  </si>
  <si>
    <t>do Uchwały Nr IV/25 /11</t>
  </si>
  <si>
    <t>z dnia 3 lutego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</si>
</sst>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9" fillId="20" borderId="0" xfId="0" applyFont="1" applyFill="1" applyAlignment="1" applyProtection="1">
      <alignment vertical="center"/>
      <protection/>
    </xf>
    <xf numFmtId="0" fontId="20" fillId="20" borderId="10" xfId="0" applyFont="1" applyFill="1" applyBorder="1" applyAlignment="1" applyProtection="1">
      <alignment horizontal="center" vertical="center"/>
      <protection/>
    </xf>
    <xf numFmtId="0" fontId="20" fillId="20" borderId="11" xfId="0" applyFont="1" applyFill="1" applyBorder="1" applyAlignment="1" applyProtection="1">
      <alignment horizontal="center" vertical="center"/>
      <protection/>
    </xf>
    <xf numFmtId="4" fontId="20" fillId="20" borderId="12" xfId="0" applyNumberFormat="1" applyFont="1" applyFill="1" applyBorder="1" applyAlignment="1" applyProtection="1">
      <alignment horizontal="center" vertical="center"/>
      <protection/>
    </xf>
    <xf numFmtId="4" fontId="20" fillId="20" borderId="13" xfId="0" applyNumberFormat="1" applyFont="1" applyFill="1" applyBorder="1" applyAlignment="1" applyProtection="1">
      <alignment horizontal="right" vertical="center"/>
      <protection/>
    </xf>
    <xf numFmtId="4" fontId="21" fillId="20" borderId="14" xfId="0" applyNumberFormat="1" applyFont="1" applyFill="1" applyBorder="1" applyAlignment="1" applyProtection="1">
      <alignment horizontal="center" vertical="center"/>
      <protection/>
    </xf>
    <xf numFmtId="4" fontId="21" fillId="20" borderId="15" xfId="0" applyNumberFormat="1" applyFont="1" applyFill="1" applyBorder="1" applyAlignment="1" applyProtection="1">
      <alignment vertical="center"/>
      <protection/>
    </xf>
    <xf numFmtId="4" fontId="21" fillId="20" borderId="16" xfId="0" applyNumberFormat="1" applyFont="1" applyFill="1" applyBorder="1" applyAlignment="1" applyProtection="1">
      <alignment vertical="center" wrapText="1"/>
      <protection/>
    </xf>
    <xf numFmtId="4" fontId="21" fillId="24" borderId="17" xfId="0" applyNumberFormat="1" applyFont="1" applyFill="1" applyBorder="1" applyAlignment="1" applyProtection="1">
      <alignment horizontal="right" vertical="center"/>
      <protection locked="0"/>
    </xf>
    <xf numFmtId="4" fontId="20" fillId="0" borderId="13" xfId="0" applyNumberFormat="1" applyFont="1" applyFill="1" applyBorder="1" applyAlignment="1" applyProtection="1">
      <alignment horizontal="right" vertical="center"/>
      <protection/>
    </xf>
    <xf numFmtId="4" fontId="0" fillId="24" borderId="17" xfId="0" applyNumberFormat="1" applyFill="1" applyBorder="1" applyAlignment="1" applyProtection="1">
      <alignment horizontal="right" vertical="center"/>
      <protection locked="0"/>
    </xf>
    <xf numFmtId="4" fontId="0" fillId="20" borderId="14" xfId="0" applyNumberFormat="1" applyFill="1" applyBorder="1" applyAlignment="1" applyProtection="1">
      <alignment horizontal="center" vertical="center"/>
      <protection/>
    </xf>
    <xf numFmtId="4" fontId="0" fillId="20" borderId="15" xfId="0" applyNumberFormat="1" applyFont="1" applyFill="1" applyBorder="1" applyAlignment="1" applyProtection="1">
      <alignment horizontal="center" vertical="center"/>
      <protection/>
    </xf>
    <xf numFmtId="4" fontId="0" fillId="20" borderId="17" xfId="0" applyNumberFormat="1" applyFont="1" applyFill="1" applyBorder="1" applyAlignment="1" applyProtection="1">
      <alignment vertical="center" wrapText="1"/>
      <protection/>
    </xf>
    <xf numFmtId="4" fontId="20" fillId="20" borderId="14" xfId="0" applyNumberFormat="1" applyFont="1" applyFill="1" applyBorder="1" applyAlignment="1" applyProtection="1">
      <alignment horizontal="center" vertical="center"/>
      <protection/>
    </xf>
    <xf numFmtId="4" fontId="20" fillId="20" borderId="17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0" fillId="20" borderId="15" xfId="0" applyNumberFormat="1" applyFont="1" applyFill="1" applyBorder="1" applyAlignment="1" applyProtection="1">
      <alignment horizontal="center" vertical="center" textRotation="90"/>
      <protection/>
    </xf>
    <xf numFmtId="4" fontId="0" fillId="0" borderId="17" xfId="0" applyNumberFormat="1" applyFill="1" applyBorder="1" applyAlignment="1" applyProtection="1">
      <alignment horizontal="right" vertical="center"/>
      <protection locked="0"/>
    </xf>
    <xf numFmtId="3" fontId="21" fillId="2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24" borderId="17" xfId="0" applyNumberFormat="1" applyFill="1" applyBorder="1" applyAlignment="1" applyProtection="1">
      <alignment horizontal="right" vertical="center"/>
      <protection locked="0"/>
    </xf>
    <xf numFmtId="3" fontId="0" fillId="20" borderId="17" xfId="0" applyNumberFormat="1" applyFill="1" applyBorder="1" applyAlignment="1" applyProtection="1">
      <alignment horizontal="right" vertical="center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3" fontId="0" fillId="20" borderId="17" xfId="0" applyNumberFormat="1" applyFill="1" applyBorder="1" applyAlignment="1" applyProtection="1">
      <alignment horizontal="right" vertical="center"/>
      <protection locked="0"/>
    </xf>
    <xf numFmtId="4" fontId="0" fillId="20" borderId="17" xfId="0" applyNumberFormat="1" applyFill="1" applyBorder="1" applyAlignment="1" applyProtection="1">
      <alignment horizontal="right" vertical="center"/>
      <protection/>
    </xf>
    <xf numFmtId="4" fontId="0" fillId="20" borderId="17" xfId="0" applyNumberFormat="1" applyFill="1" applyBorder="1" applyAlignment="1" applyProtection="1">
      <alignment horizontal="right" vertical="center"/>
      <protection locked="0"/>
    </xf>
    <xf numFmtId="3" fontId="20" fillId="20" borderId="17" xfId="0" applyNumberFormat="1" applyFont="1" applyFill="1" applyBorder="1" applyAlignment="1" applyProtection="1">
      <alignment horizontal="right" vertical="center"/>
      <protection/>
    </xf>
    <xf numFmtId="3" fontId="21" fillId="20" borderId="17" xfId="0" applyNumberFormat="1" applyFont="1" applyFill="1" applyBorder="1" applyAlignment="1" applyProtection="1">
      <alignment horizontal="right" vertical="center"/>
      <protection/>
    </xf>
    <xf numFmtId="4" fontId="0" fillId="20" borderId="15" xfId="0" applyNumberFormat="1" applyFill="1" applyBorder="1" applyAlignment="1" applyProtection="1">
      <alignment vertical="center"/>
      <protection/>
    </xf>
    <xf numFmtId="4" fontId="0" fillId="20" borderId="16" xfId="0" applyNumberFormat="1" applyFill="1" applyBorder="1" applyAlignment="1" applyProtection="1">
      <alignment vertical="center" wrapText="1"/>
      <protection/>
    </xf>
    <xf numFmtId="3" fontId="0" fillId="24" borderId="17" xfId="0" applyNumberFormat="1" applyFill="1" applyBorder="1" applyAlignment="1" applyProtection="1">
      <alignment horizontal="right" vertical="center"/>
      <protection/>
    </xf>
    <xf numFmtId="4" fontId="20" fillId="20" borderId="15" xfId="0" applyNumberFormat="1" applyFont="1" applyFill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4" fontId="0" fillId="24" borderId="17" xfId="0" applyNumberFormat="1" applyFill="1" applyBorder="1" applyAlignment="1" applyProtection="1">
      <alignment horizontal="right" vertical="center"/>
      <protection/>
    </xf>
    <xf numFmtId="10" fontId="20" fillId="20" borderId="17" xfId="0" applyNumberFormat="1" applyFont="1" applyFill="1" applyBorder="1" applyAlignment="1" applyProtection="1">
      <alignment horizontal="center" vertical="center"/>
      <protection/>
    </xf>
    <xf numFmtId="4" fontId="20" fillId="20" borderId="17" xfId="0" applyNumberFormat="1" applyFont="1" applyFill="1" applyBorder="1" applyAlignment="1" applyProtection="1">
      <alignment horizontal="center" vertical="center"/>
      <protection/>
    </xf>
    <xf numFmtId="4" fontId="20" fillId="20" borderId="18" xfId="0" applyNumberFormat="1" applyFont="1" applyFill="1" applyBorder="1" applyAlignment="1" applyProtection="1">
      <alignment horizontal="center" vertical="center"/>
      <protection/>
    </xf>
    <xf numFmtId="164" fontId="20" fillId="20" borderId="19" xfId="0" applyNumberFormat="1" applyFont="1" applyFill="1" applyBorder="1" applyAlignment="1" applyProtection="1">
      <alignment horizontal="center" vertical="center"/>
      <protection/>
    </xf>
    <xf numFmtId="4" fontId="20" fillId="20" borderId="19" xfId="0" applyNumberFormat="1" applyFont="1" applyFill="1" applyBorder="1" applyAlignment="1" applyProtection="1">
      <alignment horizontal="center" vertical="center"/>
      <protection/>
    </xf>
    <xf numFmtId="4" fontId="20" fillId="20" borderId="20" xfId="0" applyNumberFormat="1" applyFont="1" applyFill="1" applyBorder="1" applyAlignment="1" applyProtection="1">
      <alignment horizontal="center" vertical="center"/>
      <protection/>
    </xf>
    <xf numFmtId="4" fontId="20" fillId="20" borderId="17" xfId="0" applyNumberFormat="1" applyFont="1" applyFill="1" applyBorder="1" applyAlignment="1" applyProtection="1">
      <alignment horizontal="left" vertical="center"/>
      <protection/>
    </xf>
    <xf numFmtId="4" fontId="20" fillId="20" borderId="17" xfId="0" applyNumberFormat="1" applyFont="1" applyFill="1" applyBorder="1" applyAlignment="1" applyProtection="1">
      <alignment horizontal="left" vertical="center" wrapText="1"/>
      <protection/>
    </xf>
    <xf numFmtId="4" fontId="20" fillId="20" borderId="21" xfId="0" applyNumberFormat="1" applyFont="1" applyFill="1" applyBorder="1" applyAlignment="1" applyProtection="1">
      <alignment horizontal="left" vertical="center"/>
      <protection/>
    </xf>
    <xf numFmtId="3" fontId="21" fillId="20" borderId="21" xfId="0" applyNumberFormat="1" applyFont="1" applyFill="1" applyBorder="1" applyAlignment="1" applyProtection="1">
      <alignment horizontal="right" vertical="center"/>
      <protection/>
    </xf>
    <xf numFmtId="4" fontId="21" fillId="20" borderId="0" xfId="0" applyNumberFormat="1" applyFont="1" applyFill="1" applyBorder="1" applyAlignment="1" applyProtection="1">
      <alignment horizontal="left" vertical="center"/>
      <protection/>
    </xf>
    <xf numFmtId="4" fontId="21" fillId="20" borderId="0" xfId="0" applyNumberFormat="1" applyFont="1" applyFill="1" applyBorder="1" applyAlignment="1" applyProtection="1">
      <alignment horizontal="left" vertical="center" textRotation="180"/>
      <protection/>
    </xf>
    <xf numFmtId="3" fontId="21" fillId="20" borderId="0" xfId="0" applyNumberFormat="1" applyFont="1" applyFill="1" applyBorder="1" applyAlignment="1" applyProtection="1">
      <alignment horizontal="right" vertical="center"/>
      <protection/>
    </xf>
    <xf numFmtId="0" fontId="0" fillId="20" borderId="22" xfId="0" applyFill="1" applyBorder="1" applyAlignment="1" applyProtection="1">
      <alignment vertical="center"/>
      <protection locked="0"/>
    </xf>
    <xf numFmtId="0" fontId="0" fillId="20" borderId="23" xfId="0" applyFill="1" applyBorder="1" applyAlignment="1" applyProtection="1">
      <alignment vertical="center"/>
      <protection locked="0"/>
    </xf>
    <xf numFmtId="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3" xfId="0" applyNumberFormat="1" applyFill="1" applyBorder="1" applyAlignment="1" applyProtection="1">
      <alignment horizontal="center" vertical="center"/>
      <protection/>
    </xf>
    <xf numFmtId="4" fontId="0" fillId="20" borderId="13" xfId="0" applyNumberFormat="1" applyFont="1" applyFill="1" applyBorder="1" applyAlignment="1" applyProtection="1">
      <alignment horizontal="center" vertical="center"/>
      <protection/>
    </xf>
    <xf numFmtId="4" fontId="0" fillId="20" borderId="25" xfId="0" applyNumberFormat="1" applyFont="1" applyFill="1" applyBorder="1" applyAlignment="1" applyProtection="1">
      <alignment horizontal="center" vertical="center"/>
      <protection/>
    </xf>
    <xf numFmtId="164" fontId="0" fillId="20" borderId="17" xfId="0" applyNumberFormat="1" applyFill="1" applyBorder="1" applyAlignment="1" applyProtection="1">
      <alignment horizontal="center" vertical="center"/>
      <protection/>
    </xf>
    <xf numFmtId="3" fontId="0" fillId="20" borderId="17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3" fontId="0" fillId="2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vertical="center"/>
      <protection locked="0"/>
    </xf>
    <xf numFmtId="10" fontId="0" fillId="20" borderId="17" xfId="0" applyNumberFormat="1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/>
    </xf>
    <xf numFmtId="4" fontId="0" fillId="20" borderId="26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0" fillId="20" borderId="0" xfId="0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20" borderId="24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vertical="center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20" borderId="25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30" xfId="0" applyNumberFormat="1" applyBorder="1" applyAlignment="1" applyProtection="1">
      <alignment vertical="center"/>
      <protection locked="0"/>
    </xf>
    <xf numFmtId="0" fontId="0" fillId="20" borderId="0" xfId="0" applyFill="1" applyBorder="1" applyAlignment="1">
      <alignment vertical="center"/>
    </xf>
    <xf numFmtId="0" fontId="0" fillId="20" borderId="26" xfId="0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vertical="center" wrapText="1"/>
    </xf>
    <xf numFmtId="4" fontId="0" fillId="20" borderId="21" xfId="0" applyNumberFormat="1" applyFill="1" applyBorder="1" applyAlignment="1">
      <alignment vertical="center"/>
    </xf>
    <xf numFmtId="4" fontId="0" fillId="20" borderId="31" xfId="0" applyNumberFormat="1" applyFill="1" applyBorder="1" applyAlignment="1">
      <alignment vertical="center"/>
    </xf>
    <xf numFmtId="0" fontId="0" fillId="20" borderId="0" xfId="0" applyFont="1" applyFill="1" applyAlignment="1">
      <alignment horizontal="center"/>
    </xf>
    <xf numFmtId="0" fontId="20" fillId="20" borderId="21" xfId="0" applyFont="1" applyFill="1" applyBorder="1" applyAlignment="1">
      <alignment horizontal="center"/>
    </xf>
    <xf numFmtId="0" fontId="20" fillId="20" borderId="32" xfId="0" applyFont="1" applyFill="1" applyBorder="1" applyAlignment="1">
      <alignment horizontal="center"/>
    </xf>
    <xf numFmtId="0" fontId="20" fillId="20" borderId="31" xfId="0" applyFont="1" applyFill="1" applyBorder="1" applyAlignment="1">
      <alignment horizontal="center"/>
    </xf>
    <xf numFmtId="49" fontId="20" fillId="20" borderId="17" xfId="0" applyNumberFormat="1" applyFont="1" applyFill="1" applyBorder="1" applyAlignment="1">
      <alignment vertical="center" wrapText="1"/>
    </xf>
    <xf numFmtId="0" fontId="0" fillId="20" borderId="17" xfId="0" applyFont="1" applyFill="1" applyBorder="1" applyAlignment="1">
      <alignment horizontal="center" vertical="center"/>
    </xf>
    <xf numFmtId="49" fontId="0" fillId="20" borderId="17" xfId="0" applyNumberFormat="1" applyFont="1" applyFill="1" applyBorder="1" applyAlignment="1">
      <alignment horizontal="center" vertical="center" wrapText="1"/>
    </xf>
    <xf numFmtId="3" fontId="0" fillId="20" borderId="17" xfId="0" applyNumberFormat="1" applyFill="1" applyBorder="1" applyAlignment="1">
      <alignment horizontal="center" vertical="center"/>
    </xf>
    <xf numFmtId="3" fontId="0" fillId="20" borderId="33" xfId="0" applyNumberFormat="1" applyFill="1" applyBorder="1" applyAlignment="1">
      <alignment horizontal="center" vertical="center"/>
    </xf>
    <xf numFmtId="3" fontId="0" fillId="20" borderId="29" xfId="0" applyNumberForma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/>
    </xf>
    <xf numFmtId="3" fontId="0" fillId="20" borderId="19" xfId="0" applyNumberFormat="1" applyFill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24" borderId="34" xfId="0" applyNumberFormat="1" applyFill="1" applyBorder="1" applyAlignment="1">
      <alignment horizontal="center" vertical="center"/>
    </xf>
    <xf numFmtId="3" fontId="0" fillId="24" borderId="30" xfId="0" applyNumberForma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3" fontId="20" fillId="20" borderId="17" xfId="0" applyNumberFormat="1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20" fillId="20" borderId="30" xfId="0" applyNumberFormat="1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 vertical="center" wrapText="1"/>
    </xf>
    <xf numFmtId="3" fontId="0" fillId="0" borderId="36" xfId="0" applyNumberFormat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0" fontId="22" fillId="20" borderId="37" xfId="0" applyFont="1" applyFill="1" applyBorder="1" applyAlignment="1">
      <alignment horizontal="center" vertical="center"/>
    </xf>
    <xf numFmtId="3" fontId="22" fillId="20" borderId="37" xfId="0" applyNumberFormat="1" applyFont="1" applyFill="1" applyBorder="1" applyAlignment="1">
      <alignment horizontal="center" vertical="center"/>
    </xf>
    <xf numFmtId="3" fontId="22" fillId="20" borderId="38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0" borderId="0" xfId="0" applyFont="1" applyFill="1" applyBorder="1" applyAlignment="1">
      <alignment horizontal="right"/>
    </xf>
    <xf numFmtId="0" fontId="20" fillId="24" borderId="0" xfId="0" applyFont="1" applyFill="1" applyAlignment="1">
      <alignment horizontal="center" vertical="center"/>
    </xf>
    <xf numFmtId="49" fontId="0" fillId="20" borderId="16" xfId="0" applyNumberFormat="1" applyFont="1" applyFill="1" applyBorder="1" applyAlignment="1">
      <alignment vertical="center" wrapText="1"/>
    </xf>
    <xf numFmtId="3" fontId="0" fillId="20" borderId="17" xfId="0" applyNumberFormat="1" applyFill="1" applyBorder="1" applyAlignment="1">
      <alignment horizontal="right" vertical="center"/>
    </xf>
    <xf numFmtId="3" fontId="0" fillId="24" borderId="39" xfId="0" applyNumberFormat="1" applyFill="1" applyBorder="1" applyAlignment="1" applyProtection="1">
      <alignment horizontal="right" vertical="center"/>
      <protection locked="0"/>
    </xf>
    <xf numFmtId="3" fontId="0" fillId="24" borderId="29" xfId="0" applyNumberFormat="1" applyFill="1" applyBorder="1" applyAlignment="1" applyProtection="1">
      <alignment horizontal="right" vertical="center"/>
      <protection locked="0"/>
    </xf>
    <xf numFmtId="0" fontId="20" fillId="20" borderId="21" xfId="0" applyFont="1" applyFill="1" applyBorder="1" applyAlignment="1">
      <alignment horizontal="center" vertical="center"/>
    </xf>
    <xf numFmtId="3" fontId="20" fillId="20" borderId="21" xfId="0" applyNumberFormat="1" applyFont="1" applyFill="1" applyBorder="1" applyAlignment="1">
      <alignment horizontal="right" vertical="center"/>
    </xf>
    <xf numFmtId="3" fontId="20" fillId="20" borderId="32" xfId="0" applyNumberFormat="1" applyFont="1" applyFill="1" applyBorder="1" applyAlignment="1">
      <alignment horizontal="right" vertical="center"/>
    </xf>
    <xf numFmtId="3" fontId="20" fillId="20" borderId="31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0" fontId="0" fillId="20" borderId="0" xfId="0" applyFont="1" applyFill="1" applyAlignment="1">
      <alignment horizontal="left"/>
    </xf>
    <xf numFmtId="0" fontId="0" fillId="20" borderId="0" xfId="0" applyFill="1" applyBorder="1" applyAlignment="1">
      <alignment horizontal="right"/>
    </xf>
    <xf numFmtId="0" fontId="0" fillId="20" borderId="0" xfId="0" applyFont="1" applyFill="1" applyBorder="1" applyAlignment="1">
      <alignment/>
    </xf>
    <xf numFmtId="0" fontId="0" fillId="20" borderId="4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40" xfId="0" applyFill="1" applyBorder="1" applyAlignment="1">
      <alignment/>
    </xf>
    <xf numFmtId="0" fontId="20" fillId="20" borderId="11" xfId="0" applyFont="1" applyFill="1" applyBorder="1" applyAlignment="1" applyProtection="1">
      <alignment horizontal="center" vertical="center"/>
      <protection/>
    </xf>
    <xf numFmtId="4" fontId="20" fillId="20" borderId="41" xfId="0" applyNumberFormat="1" applyFont="1" applyFill="1" applyBorder="1" applyAlignment="1" applyProtection="1">
      <alignment horizontal="center" vertical="center"/>
      <protection/>
    </xf>
    <xf numFmtId="4" fontId="20" fillId="20" borderId="17" xfId="0" applyNumberFormat="1" applyFont="1" applyFill="1" applyBorder="1" applyAlignment="1" applyProtection="1">
      <alignment horizontal="center" vertical="center" wrapText="1"/>
      <protection/>
    </xf>
    <xf numFmtId="4" fontId="0" fillId="20" borderId="15" xfId="0" applyNumberFormat="1" applyFont="1" applyFill="1" applyBorder="1" applyAlignment="1" applyProtection="1">
      <alignment horizontal="center" vertical="center" textRotation="90"/>
      <protection/>
    </xf>
    <xf numFmtId="4" fontId="0" fillId="20" borderId="17" xfId="0" applyNumberFormat="1" applyFont="1" applyFill="1" applyBorder="1" applyAlignment="1" applyProtection="1">
      <alignment horizontal="center" vertical="center" textRotation="90"/>
      <protection/>
    </xf>
    <xf numFmtId="4" fontId="20" fillId="20" borderId="26" xfId="0" applyNumberFormat="1" applyFont="1" applyFill="1" applyBorder="1" applyAlignment="1" applyProtection="1">
      <alignment horizontal="center" vertical="center"/>
      <protection/>
    </xf>
    <xf numFmtId="4" fontId="20" fillId="20" borderId="21" xfId="0" applyNumberFormat="1" applyFont="1" applyFill="1" applyBorder="1" applyAlignment="1" applyProtection="1">
      <alignment horizontal="center" vertical="center" textRotation="90" wrapText="1"/>
      <protection/>
    </xf>
    <xf numFmtId="4" fontId="22" fillId="20" borderId="42" xfId="0" applyNumberFormat="1" applyFont="1" applyFill="1" applyBorder="1" applyAlignment="1" applyProtection="1">
      <alignment horizontal="center" vertical="center"/>
      <protection/>
    </xf>
    <xf numFmtId="4" fontId="0" fillId="20" borderId="41" xfId="0" applyNumberFormat="1" applyFont="1" applyFill="1" applyBorder="1" applyAlignment="1" applyProtection="1">
      <alignment horizontal="left" vertical="center" wrapText="1"/>
      <protection/>
    </xf>
    <xf numFmtId="4" fontId="20" fillId="20" borderId="19" xfId="0" applyNumberFormat="1" applyFont="1" applyFill="1" applyBorder="1" applyAlignment="1" applyProtection="1">
      <alignment horizontal="center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13" xfId="0" applyNumberFormat="1" applyFont="1" applyFill="1" applyBorder="1" applyAlignment="1" applyProtection="1">
      <alignment horizontal="left" vertical="center" wrapText="1"/>
      <protection/>
    </xf>
    <xf numFmtId="4" fontId="0" fillId="20" borderId="19" xfId="0" applyNumberFormat="1" applyFont="1" applyFill="1" applyBorder="1" applyAlignment="1" applyProtection="1">
      <alignment horizontal="left" vertical="center" wrapText="1"/>
      <protection/>
    </xf>
    <xf numFmtId="0" fontId="0" fillId="20" borderId="0" xfId="0" applyFill="1" applyBorder="1" applyAlignment="1">
      <alignment horizontal="right"/>
    </xf>
    <xf numFmtId="0" fontId="0" fillId="20" borderId="0" xfId="0" applyFont="1" applyFill="1" applyBorder="1" applyAlignment="1">
      <alignment horizontal="right"/>
    </xf>
    <xf numFmtId="0" fontId="0" fillId="20" borderId="21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wrapText="1"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left" vertical="center" wrapText="1"/>
    </xf>
    <xf numFmtId="0" fontId="20" fillId="20" borderId="25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2" fillId="20" borderId="44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0" fillId="20" borderId="45" xfId="0" applyFont="1" applyFill="1" applyBorder="1" applyAlignment="1">
      <alignment horizontal="center" vertical="center"/>
    </xf>
    <xf numFmtId="49" fontId="20" fillId="20" borderId="43" xfId="0" applyNumberFormat="1" applyFont="1" applyFill="1" applyBorder="1" applyAlignment="1">
      <alignment horizontal="left" vertical="center" wrapText="1"/>
    </xf>
    <xf numFmtId="0" fontId="20" fillId="20" borderId="2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BreakPreview" zoomScale="72" zoomScaleSheetLayoutView="72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4" width="15.75390625" style="0" customWidth="1"/>
    <col min="5" max="5" width="15.875" style="0" customWidth="1"/>
    <col min="6" max="6" width="16.75390625" style="0" customWidth="1"/>
    <col min="7" max="7" width="15.375" style="0" customWidth="1"/>
    <col min="8" max="8" width="14.75390625" style="0" customWidth="1"/>
    <col min="9" max="9" width="16.375" style="0" customWidth="1"/>
    <col min="10" max="10" width="15.875" style="0" customWidth="1"/>
    <col min="11" max="11" width="15.625" style="0" customWidth="1"/>
    <col min="12" max="12" width="16.00390625" style="0" customWidth="1"/>
    <col min="13" max="13" width="15.125" style="0" customWidth="1"/>
    <col min="14" max="14" width="15.875" style="0" customWidth="1"/>
    <col min="15" max="15" width="15.125" style="0" customWidth="1"/>
  </cols>
  <sheetData>
    <row r="1" spans="1:22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5"/>
      <c r="Q1" s="5"/>
      <c r="R1" s="5"/>
      <c r="S1" s="5"/>
      <c r="T1" s="5"/>
      <c r="U1" s="5"/>
      <c r="V1" s="5"/>
    </row>
    <row r="2" spans="1:22" ht="12.75">
      <c r="A2" s="1"/>
      <c r="B2" s="2"/>
      <c r="C2" s="3"/>
      <c r="D2" s="2"/>
      <c r="E2" s="2"/>
      <c r="F2" s="2"/>
      <c r="G2" s="2"/>
      <c r="H2" s="2"/>
      <c r="I2" s="2"/>
      <c r="J2" s="165" t="s">
        <v>125</v>
      </c>
      <c r="K2" s="166"/>
      <c r="L2" s="166"/>
      <c r="M2" s="166"/>
      <c r="N2" s="166"/>
      <c r="O2" s="166"/>
      <c r="P2" s="5"/>
      <c r="Q2" s="5"/>
      <c r="R2" s="5"/>
      <c r="S2" s="5"/>
      <c r="T2" s="5"/>
      <c r="U2" s="5"/>
      <c r="V2" s="5"/>
    </row>
    <row r="3" spans="1:22" ht="12.75">
      <c r="A3" s="1"/>
      <c r="B3" s="2"/>
      <c r="C3" s="3"/>
      <c r="D3" s="2"/>
      <c r="E3" s="2"/>
      <c r="F3" s="2"/>
      <c r="G3" s="2"/>
      <c r="H3" s="2"/>
      <c r="I3" s="2"/>
      <c r="J3" s="147"/>
      <c r="K3" s="135"/>
      <c r="L3" s="148"/>
      <c r="M3" s="148"/>
      <c r="N3" s="165" t="s">
        <v>130</v>
      </c>
      <c r="O3" s="165"/>
      <c r="P3" s="5"/>
      <c r="Q3" s="5"/>
      <c r="R3" s="5"/>
      <c r="S3" s="5"/>
      <c r="T3" s="5"/>
      <c r="U3" s="5"/>
      <c r="V3" s="5"/>
    </row>
    <row r="4" spans="1:22" ht="12.75">
      <c r="A4" s="1"/>
      <c r="B4" s="2"/>
      <c r="C4" s="3"/>
      <c r="D4" s="2"/>
      <c r="E4" s="2"/>
      <c r="F4" s="2"/>
      <c r="G4" s="2"/>
      <c r="H4" s="2"/>
      <c r="I4" s="2"/>
      <c r="J4" s="147"/>
      <c r="K4" s="135"/>
      <c r="L4" s="148"/>
      <c r="M4" s="165" t="s">
        <v>126</v>
      </c>
      <c r="N4" s="165"/>
      <c r="O4" s="165"/>
      <c r="P4" s="5"/>
      <c r="Q4" s="5"/>
      <c r="R4" s="5"/>
      <c r="S4" s="5"/>
      <c r="T4" s="5"/>
      <c r="U4" s="5"/>
      <c r="V4" s="5"/>
    </row>
    <row r="5" spans="1:22" ht="15.75">
      <c r="A5" s="1"/>
      <c r="B5" s="2"/>
      <c r="C5" s="3"/>
      <c r="D5" s="2"/>
      <c r="E5" s="6" t="s">
        <v>0</v>
      </c>
      <c r="F5" s="2"/>
      <c r="G5" s="2"/>
      <c r="H5" s="2"/>
      <c r="I5" s="2"/>
      <c r="J5" s="147"/>
      <c r="K5" s="135"/>
      <c r="L5" s="148"/>
      <c r="M5" s="148"/>
      <c r="N5" s="165" t="s">
        <v>131</v>
      </c>
      <c r="O5" s="165"/>
      <c r="P5" s="5"/>
      <c r="Q5" s="5"/>
      <c r="R5" s="5"/>
      <c r="S5" s="5"/>
      <c r="T5" s="5"/>
      <c r="U5" s="5"/>
      <c r="V5" s="5"/>
    </row>
    <row r="6" spans="1:22" ht="12.75">
      <c r="A6" s="1"/>
      <c r="B6" s="2"/>
      <c r="C6" s="3"/>
      <c r="D6" s="2"/>
      <c r="E6" s="2"/>
      <c r="F6" s="2" t="s">
        <v>1</v>
      </c>
      <c r="G6" s="2"/>
      <c r="H6" s="2"/>
      <c r="I6" s="2"/>
      <c r="J6" s="86"/>
      <c r="K6" s="86"/>
      <c r="L6" s="148"/>
      <c r="M6" s="148"/>
      <c r="N6" s="150"/>
      <c r="O6" s="148"/>
      <c r="P6" s="5"/>
      <c r="Q6" s="5"/>
      <c r="R6" s="5"/>
      <c r="S6" s="5"/>
      <c r="T6" s="5"/>
      <c r="U6" s="5"/>
      <c r="V6" s="5"/>
    </row>
    <row r="7" spans="1:22" ht="13.5" thickBot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4"/>
      <c r="P7" s="5"/>
      <c r="Q7" s="5"/>
      <c r="R7" s="5"/>
      <c r="S7" s="5"/>
      <c r="T7" s="5"/>
      <c r="U7" s="5"/>
      <c r="V7" s="5"/>
    </row>
    <row r="8" spans="1:22" ht="24.75" customHeight="1" thickBot="1">
      <c r="A8" s="7" t="s">
        <v>2</v>
      </c>
      <c r="B8" s="152" t="s">
        <v>3</v>
      </c>
      <c r="C8" s="152"/>
      <c r="D8" s="8" t="s">
        <v>4</v>
      </c>
      <c r="E8" s="8">
        <v>2011</v>
      </c>
      <c r="F8" s="8">
        <v>2012</v>
      </c>
      <c r="G8" s="8">
        <v>2013</v>
      </c>
      <c r="H8" s="8">
        <v>2014</v>
      </c>
      <c r="I8" s="8">
        <v>2015</v>
      </c>
      <c r="J8" s="8">
        <v>2016</v>
      </c>
      <c r="K8" s="8">
        <v>2017</v>
      </c>
      <c r="L8" s="8">
        <v>2018</v>
      </c>
      <c r="M8" s="8">
        <v>2019</v>
      </c>
      <c r="N8" s="8">
        <v>2020</v>
      </c>
      <c r="O8" s="8">
        <v>2021</v>
      </c>
      <c r="P8" s="5"/>
      <c r="Q8" s="5"/>
      <c r="R8" s="5"/>
      <c r="S8" s="5"/>
      <c r="T8" s="5"/>
      <c r="U8" s="5"/>
      <c r="V8" s="5"/>
    </row>
    <row r="9" spans="1:22" ht="12.75">
      <c r="A9" s="9" t="s">
        <v>5</v>
      </c>
      <c r="B9" s="153" t="s">
        <v>6</v>
      </c>
      <c r="C9" s="153"/>
      <c r="D9" s="10">
        <f aca="true" t="shared" si="0" ref="D9:O9">D10+D11</f>
        <v>26150548.23</v>
      </c>
      <c r="E9" s="10">
        <f t="shared" si="0"/>
        <v>24699299</v>
      </c>
      <c r="F9" s="10">
        <f t="shared" si="0"/>
        <v>23550113</v>
      </c>
      <c r="G9" s="10">
        <f t="shared" si="0"/>
        <v>23785645</v>
      </c>
      <c r="H9" s="10">
        <f t="shared" si="0"/>
        <v>24023471</v>
      </c>
      <c r="I9" s="10">
        <f t="shared" si="0"/>
        <v>24263705</v>
      </c>
      <c r="J9" s="10">
        <f t="shared" si="0"/>
        <v>24506342</v>
      </c>
      <c r="K9" s="10">
        <f t="shared" si="0"/>
        <v>24751406</v>
      </c>
      <c r="L9" s="10">
        <f t="shared" si="0"/>
        <v>24998920</v>
      </c>
      <c r="M9" s="10">
        <f t="shared" si="0"/>
        <v>25248909</v>
      </c>
      <c r="N9" s="10">
        <f t="shared" si="0"/>
        <v>25501398</v>
      </c>
      <c r="O9" s="10">
        <f t="shared" si="0"/>
        <v>25756412</v>
      </c>
      <c r="P9" s="5"/>
      <c r="Q9" s="5"/>
      <c r="R9" s="5"/>
      <c r="S9" s="5"/>
      <c r="T9" s="5"/>
      <c r="U9" s="5"/>
      <c r="V9" s="5"/>
    </row>
    <row r="10" spans="1:22" ht="12.75" customHeight="1">
      <c r="A10" s="11" t="s">
        <v>7</v>
      </c>
      <c r="B10" s="12"/>
      <c r="C10" s="13" t="s">
        <v>8</v>
      </c>
      <c r="D10" s="14">
        <v>24567868.23</v>
      </c>
      <c r="E10" s="14">
        <v>23316944</v>
      </c>
      <c r="F10" s="15">
        <v>23550113</v>
      </c>
      <c r="G10" s="15">
        <v>23785645</v>
      </c>
      <c r="H10" s="15">
        <v>24023471</v>
      </c>
      <c r="I10" s="15">
        <v>24263705</v>
      </c>
      <c r="J10" s="15">
        <v>24506342</v>
      </c>
      <c r="K10" s="15">
        <v>24751406</v>
      </c>
      <c r="L10" s="15">
        <v>24998920</v>
      </c>
      <c r="M10" s="15">
        <v>25248909</v>
      </c>
      <c r="N10" s="15">
        <v>25501398</v>
      </c>
      <c r="O10" s="15">
        <v>25756412</v>
      </c>
      <c r="P10" s="5"/>
      <c r="Q10" s="5"/>
      <c r="R10" s="5"/>
      <c r="S10" s="5"/>
      <c r="T10" s="5"/>
      <c r="U10" s="5"/>
      <c r="V10" s="5"/>
    </row>
    <row r="11" spans="1:22" ht="12.75">
      <c r="A11" s="11" t="s">
        <v>9</v>
      </c>
      <c r="B11" s="12"/>
      <c r="C11" s="13" t="s">
        <v>10</v>
      </c>
      <c r="D11" s="14">
        <v>1582680</v>
      </c>
      <c r="E11" s="14">
        <v>1382355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5"/>
      <c r="Q11" s="5"/>
      <c r="R11" s="5"/>
      <c r="S11" s="5"/>
      <c r="T11" s="5"/>
      <c r="U11" s="5"/>
      <c r="V11" s="5"/>
    </row>
    <row r="12" spans="1:22" ht="12.75">
      <c r="A12" s="17"/>
      <c r="B12" s="18" t="s">
        <v>11</v>
      </c>
      <c r="C12" s="19" t="s">
        <v>12</v>
      </c>
      <c r="D12" s="16">
        <v>46680</v>
      </c>
      <c r="E12" s="16">
        <v>550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5"/>
      <c r="Q12" s="5"/>
      <c r="R12" s="5"/>
      <c r="S12" s="5"/>
      <c r="T12" s="5"/>
      <c r="U12" s="5"/>
      <c r="V12" s="5"/>
    </row>
    <row r="13" spans="1:22" s="23" customFormat="1" ht="12.75" customHeight="1">
      <c r="A13" s="20" t="s">
        <v>13</v>
      </c>
      <c r="B13" s="154" t="s">
        <v>14</v>
      </c>
      <c r="C13" s="154"/>
      <c r="D13" s="21">
        <f aca="true" t="shared" si="1" ref="D13:O13">D14+D22</f>
        <v>31269761.23</v>
      </c>
      <c r="E13" s="21">
        <f t="shared" si="1"/>
        <v>24125395</v>
      </c>
      <c r="F13" s="21">
        <f t="shared" si="1"/>
        <v>22553069</v>
      </c>
      <c r="G13" s="21">
        <f t="shared" si="1"/>
        <v>22803001</v>
      </c>
      <c r="H13" s="21">
        <f t="shared" si="1"/>
        <v>23189051</v>
      </c>
      <c r="I13" s="21">
        <f t="shared" si="1"/>
        <v>23543793</v>
      </c>
      <c r="J13" s="21">
        <f t="shared" si="1"/>
        <v>23844298</v>
      </c>
      <c r="K13" s="21">
        <f t="shared" si="1"/>
        <v>24096912</v>
      </c>
      <c r="L13" s="21">
        <f t="shared" si="1"/>
        <v>24356026</v>
      </c>
      <c r="M13" s="21">
        <f t="shared" si="1"/>
        <v>24613665</v>
      </c>
      <c r="N13" s="21">
        <f t="shared" si="1"/>
        <v>24923154</v>
      </c>
      <c r="O13" s="21">
        <f t="shared" si="1"/>
        <v>25403799</v>
      </c>
      <c r="P13" s="22"/>
      <c r="Q13" s="22"/>
      <c r="R13" s="22"/>
      <c r="S13" s="22"/>
      <c r="T13" s="22"/>
      <c r="U13" s="22"/>
      <c r="V13" s="22"/>
    </row>
    <row r="14" spans="1:22" ht="12.75">
      <c r="A14" s="11" t="s">
        <v>7</v>
      </c>
      <c r="B14" s="12"/>
      <c r="C14" s="13" t="s">
        <v>8</v>
      </c>
      <c r="D14" s="14">
        <v>23923276.45</v>
      </c>
      <c r="E14" s="14">
        <v>23001365.02</v>
      </c>
      <c r="F14" s="24">
        <f aca="true" t="shared" si="2" ref="F14:O14">F10-F22-F32</f>
        <v>22253069</v>
      </c>
      <c r="G14" s="24">
        <f t="shared" si="2"/>
        <v>22603001</v>
      </c>
      <c r="H14" s="24">
        <f t="shared" si="2"/>
        <v>22989051</v>
      </c>
      <c r="I14" s="24">
        <f t="shared" si="2"/>
        <v>23343793</v>
      </c>
      <c r="J14" s="24">
        <f t="shared" si="2"/>
        <v>23744298</v>
      </c>
      <c r="K14" s="24">
        <f t="shared" si="2"/>
        <v>23996912</v>
      </c>
      <c r="L14" s="24">
        <f t="shared" si="2"/>
        <v>24256026</v>
      </c>
      <c r="M14" s="24">
        <f t="shared" si="2"/>
        <v>24513665</v>
      </c>
      <c r="N14" s="24">
        <f t="shared" si="2"/>
        <v>24823154</v>
      </c>
      <c r="O14" s="24">
        <f t="shared" si="2"/>
        <v>25403799</v>
      </c>
      <c r="P14" s="5"/>
      <c r="Q14" s="5"/>
      <c r="R14" s="5"/>
      <c r="S14" s="5"/>
      <c r="T14" s="5"/>
      <c r="U14" s="5"/>
      <c r="V14" s="5"/>
    </row>
    <row r="15" spans="1:22" ht="12.75">
      <c r="A15" s="17"/>
      <c r="B15" s="155" t="s">
        <v>11</v>
      </c>
      <c r="C15" s="19" t="s">
        <v>15</v>
      </c>
      <c r="D15" s="16">
        <v>244000</v>
      </c>
      <c r="E15" s="16">
        <v>268111</v>
      </c>
      <c r="F15" s="16">
        <v>305546</v>
      </c>
      <c r="G15" s="16">
        <v>293403</v>
      </c>
      <c r="H15" s="16">
        <v>36418</v>
      </c>
      <c r="I15" s="16">
        <v>193611</v>
      </c>
      <c r="J15" s="16">
        <v>159480</v>
      </c>
      <c r="K15" s="16">
        <v>126012</v>
      </c>
      <c r="L15" s="16">
        <v>93394</v>
      </c>
      <c r="M15" s="16">
        <v>61359</v>
      </c>
      <c r="N15" s="16">
        <v>30228</v>
      </c>
      <c r="O15" s="16">
        <v>7204</v>
      </c>
      <c r="P15" s="5"/>
      <c r="Q15" s="5"/>
      <c r="R15" s="5"/>
      <c r="S15" s="5"/>
      <c r="T15" s="5"/>
      <c r="U15" s="5"/>
      <c r="V15" s="5"/>
    </row>
    <row r="16" spans="1:22" ht="12.75">
      <c r="A16" s="17"/>
      <c r="B16" s="155"/>
      <c r="C16" s="19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5"/>
      <c r="Q16" s="5"/>
      <c r="R16" s="5"/>
      <c r="S16" s="5"/>
      <c r="T16" s="5"/>
      <c r="U16" s="5"/>
      <c r="V16" s="5"/>
    </row>
    <row r="17" spans="1:22" ht="12.75">
      <c r="A17" s="17"/>
      <c r="B17" s="155"/>
      <c r="C17" s="19" t="s">
        <v>17</v>
      </c>
      <c r="D17" s="16">
        <v>10865163.26</v>
      </c>
      <c r="E17" s="16">
        <v>11355091.06</v>
      </c>
      <c r="F17" s="16">
        <v>11355091.06</v>
      </c>
      <c r="G17" s="16">
        <v>11355091.06</v>
      </c>
      <c r="H17" s="16">
        <v>11355091.06</v>
      </c>
      <c r="I17" s="16">
        <v>11355091.06</v>
      </c>
      <c r="J17" s="16">
        <v>11355091.06</v>
      </c>
      <c r="K17" s="16">
        <v>11355091.06</v>
      </c>
      <c r="L17" s="16">
        <v>11355091.06</v>
      </c>
      <c r="M17" s="16">
        <v>11355091.06</v>
      </c>
      <c r="N17" s="16">
        <v>11355091.06</v>
      </c>
      <c r="O17" s="16">
        <v>11355091.06</v>
      </c>
      <c r="P17" s="5"/>
      <c r="Q17" s="5"/>
      <c r="R17" s="5"/>
      <c r="S17" s="5"/>
      <c r="T17" s="5"/>
      <c r="U17" s="5"/>
      <c r="V17" s="5"/>
    </row>
    <row r="18" spans="1:22" ht="25.5">
      <c r="A18" s="17"/>
      <c r="B18" s="155"/>
      <c r="C18" s="19" t="s">
        <v>18</v>
      </c>
      <c r="D18" s="16">
        <v>2638150.13</v>
      </c>
      <c r="E18" s="26">
        <v>2676673</v>
      </c>
      <c r="F18" s="27">
        <f>E18*1.035</f>
        <v>2770356.5549999997</v>
      </c>
      <c r="G18" s="27">
        <f>F18*1.04</f>
        <v>2881170.8172</v>
      </c>
      <c r="H18" s="27">
        <f>G18*1.041</f>
        <v>2999298.8207051996</v>
      </c>
      <c r="I18" s="27">
        <f>H18*1.04</f>
        <v>3119270.7735334076</v>
      </c>
      <c r="J18" s="27">
        <f>I18*1.037</f>
        <v>3234683.7921541436</v>
      </c>
      <c r="K18" s="27">
        <f>J18*1.035</f>
        <v>3347897.724879538</v>
      </c>
      <c r="L18" s="27">
        <f>K18*1.033</f>
        <v>3458378.3498005625</v>
      </c>
      <c r="M18" s="27">
        <f>L18*1.032</f>
        <v>3569046.4569941806</v>
      </c>
      <c r="N18" s="27">
        <f>M18*1.031</f>
        <v>3679686.897161</v>
      </c>
      <c r="O18" s="27">
        <f>N18*1.031</f>
        <v>3793757.190972991</v>
      </c>
      <c r="P18" s="28"/>
      <c r="Q18" s="28"/>
      <c r="R18" s="28"/>
      <c r="S18" s="28"/>
      <c r="T18" s="5"/>
      <c r="U18" s="5"/>
      <c r="V18" s="5"/>
    </row>
    <row r="19" spans="1:22" ht="25.5">
      <c r="A19" s="17"/>
      <c r="B19" s="155"/>
      <c r="C19" s="19" t="s">
        <v>19</v>
      </c>
      <c r="D19" s="29"/>
      <c r="E19" s="30">
        <f>Przedsięwzięcia!F11</f>
        <v>0</v>
      </c>
      <c r="F19" s="30">
        <f>Przedsięwzięcia!G11</f>
        <v>0</v>
      </c>
      <c r="G19" s="30">
        <f>Przedsięwzięcia!H11</f>
        <v>0</v>
      </c>
      <c r="H19" s="30">
        <f>Przedsięwzięcia!I11</f>
        <v>0</v>
      </c>
      <c r="I19" s="30">
        <f>Przedsięwzięcia!J11</f>
        <v>0</v>
      </c>
      <c r="J19" s="30"/>
      <c r="K19" s="30"/>
      <c r="L19" s="30"/>
      <c r="M19" s="30"/>
      <c r="N19" s="30"/>
      <c r="O19" s="30"/>
      <c r="P19" s="5"/>
      <c r="Q19" s="5"/>
      <c r="R19" s="5"/>
      <c r="S19" s="5"/>
      <c r="T19" s="5"/>
      <c r="U19" s="5"/>
      <c r="V19" s="5"/>
    </row>
    <row r="20" spans="1:22" ht="25.5">
      <c r="A20" s="17"/>
      <c r="B20" s="155"/>
      <c r="C20" s="19" t="s">
        <v>20</v>
      </c>
      <c r="D20" s="29"/>
      <c r="E20" s="30">
        <f>Przedsięwzięcia!F8</f>
        <v>39000</v>
      </c>
      <c r="F20" s="30">
        <f>Przedsięwzięcia!G8</f>
        <v>39897</v>
      </c>
      <c r="G20" s="30">
        <f>Przedsięwzięcia!H8</f>
        <v>0</v>
      </c>
      <c r="H20" s="30">
        <f>Przedsięwzięcia!I8</f>
        <v>0</v>
      </c>
      <c r="I20" s="30">
        <f>Przedsięwzięcia!J8</f>
        <v>0</v>
      </c>
      <c r="J20" s="30"/>
      <c r="K20" s="30"/>
      <c r="L20" s="30"/>
      <c r="M20" s="30"/>
      <c r="N20" s="30"/>
      <c r="O20" s="30"/>
      <c r="P20" s="5"/>
      <c r="Q20" s="5"/>
      <c r="R20" s="5"/>
      <c r="S20" s="5"/>
      <c r="T20" s="5"/>
      <c r="U20" s="5"/>
      <c r="V20" s="5"/>
    </row>
    <row r="21" spans="1:22" ht="25.5">
      <c r="A21" s="17"/>
      <c r="B21" s="155"/>
      <c r="C21" s="31" t="s">
        <v>21</v>
      </c>
      <c r="D21" s="29"/>
      <c r="E21" s="30">
        <f>Przedsięwzięcia!F17</f>
        <v>0</v>
      </c>
      <c r="F21" s="30">
        <f>Przedsięwzięcia!G17</f>
        <v>0</v>
      </c>
      <c r="G21" s="30">
        <f>Przedsięwzięcia!H17</f>
        <v>0</v>
      </c>
      <c r="H21" s="30">
        <f>Przedsięwzięcia!I17</f>
        <v>0</v>
      </c>
      <c r="I21" s="30">
        <f>Przedsięwzięcia!J17</f>
        <v>0</v>
      </c>
      <c r="J21" s="32"/>
      <c r="K21" s="32"/>
      <c r="L21" s="32"/>
      <c r="M21" s="32"/>
      <c r="N21" s="32"/>
      <c r="O21" s="32"/>
      <c r="P21" s="5"/>
      <c r="Q21" s="5"/>
      <c r="R21" s="5"/>
      <c r="S21" s="5"/>
      <c r="T21" s="5"/>
      <c r="U21" s="5"/>
      <c r="V21" s="5"/>
    </row>
    <row r="22" spans="1:22" ht="12.75">
      <c r="A22" s="11" t="s">
        <v>9</v>
      </c>
      <c r="B22" s="12"/>
      <c r="C22" s="13" t="s">
        <v>10</v>
      </c>
      <c r="D22" s="14">
        <v>7346484.78</v>
      </c>
      <c r="E22" s="14">
        <v>1124029.98</v>
      </c>
      <c r="F22" s="14">
        <v>300000</v>
      </c>
      <c r="G22" s="14">
        <v>200000</v>
      </c>
      <c r="H22" s="14">
        <v>200000</v>
      </c>
      <c r="I22" s="14">
        <v>200000</v>
      </c>
      <c r="J22" s="14">
        <v>100000</v>
      </c>
      <c r="K22" s="14">
        <v>100000</v>
      </c>
      <c r="L22" s="14">
        <v>100000</v>
      </c>
      <c r="M22" s="14">
        <v>100000</v>
      </c>
      <c r="N22" s="14">
        <v>100000</v>
      </c>
      <c r="O22" s="14">
        <v>0</v>
      </c>
      <c r="P22" s="22"/>
      <c r="Q22" s="5"/>
      <c r="R22" s="5"/>
      <c r="S22" s="5"/>
      <c r="T22" s="5"/>
      <c r="U22" s="5"/>
      <c r="V22" s="5"/>
    </row>
    <row r="23" spans="1:22" ht="31.5">
      <c r="A23" s="17"/>
      <c r="B23" s="25" t="s">
        <v>11</v>
      </c>
      <c r="C23" s="19" t="s">
        <v>22</v>
      </c>
      <c r="D23" s="29"/>
      <c r="E23" s="33">
        <f>Przedsięwzięcia!F14</f>
        <v>0</v>
      </c>
      <c r="F23" s="33">
        <f>Przedsięwzięcia!G14</f>
        <v>0</v>
      </c>
      <c r="G23" s="33">
        <f>Przedsięwzięcia!H14</f>
        <v>0</v>
      </c>
      <c r="H23" s="33">
        <f>Przedsięwzięcia!I14</f>
        <v>0</v>
      </c>
      <c r="I23" s="33">
        <f>Przedsięwzięcia!J14</f>
        <v>0</v>
      </c>
      <c r="J23" s="34"/>
      <c r="K23" s="34"/>
      <c r="L23" s="34"/>
      <c r="M23" s="34"/>
      <c r="N23" s="34"/>
      <c r="O23" s="34"/>
      <c r="P23" s="5"/>
      <c r="Q23" s="5"/>
      <c r="R23" s="5"/>
      <c r="S23" s="5"/>
      <c r="T23" s="5"/>
      <c r="U23" s="5"/>
      <c r="V23" s="5"/>
    </row>
    <row r="24" spans="1:22" ht="12.75" customHeight="1">
      <c r="A24" s="20" t="s">
        <v>23</v>
      </c>
      <c r="B24" s="154" t="s">
        <v>24</v>
      </c>
      <c r="C24" s="154"/>
      <c r="D24" s="35">
        <f aca="true" t="shared" si="3" ref="D24:O24">D25+D29+D30+D31</f>
        <v>5490919</v>
      </c>
      <c r="E24" s="35">
        <f t="shared" si="3"/>
        <v>1262443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0</v>
      </c>
      <c r="K24" s="35">
        <f t="shared" si="3"/>
        <v>0</v>
      </c>
      <c r="L24" s="35">
        <f t="shared" si="3"/>
        <v>0</v>
      </c>
      <c r="M24" s="35">
        <f t="shared" si="3"/>
        <v>0</v>
      </c>
      <c r="N24" s="35">
        <f t="shared" si="3"/>
        <v>0</v>
      </c>
      <c r="O24" s="35">
        <f t="shared" si="3"/>
        <v>0</v>
      </c>
      <c r="P24" s="5"/>
      <c r="Q24" s="5"/>
      <c r="R24" s="5"/>
      <c r="S24" s="5"/>
      <c r="T24" s="5"/>
      <c r="U24" s="5"/>
      <c r="V24" s="5"/>
    </row>
    <row r="25" spans="1:22" ht="12.75">
      <c r="A25" s="11" t="s">
        <v>7</v>
      </c>
      <c r="B25" s="12"/>
      <c r="C25" s="13" t="s">
        <v>25</v>
      </c>
      <c r="D25" s="36">
        <f>D26+D27+D28</f>
        <v>4839980</v>
      </c>
      <c r="E25" s="36">
        <f>E27+E28</f>
        <v>1059443</v>
      </c>
      <c r="F25" s="36">
        <f aca="true" t="shared" si="4" ref="F25:O25">F26+F27+F28</f>
        <v>0</v>
      </c>
      <c r="G25" s="36">
        <f t="shared" si="4"/>
        <v>0</v>
      </c>
      <c r="H25" s="36">
        <f t="shared" si="4"/>
        <v>0</v>
      </c>
      <c r="I25" s="36">
        <f t="shared" si="4"/>
        <v>0</v>
      </c>
      <c r="J25" s="36">
        <f t="shared" si="4"/>
        <v>0</v>
      </c>
      <c r="K25" s="36">
        <f t="shared" si="4"/>
        <v>0</v>
      </c>
      <c r="L25" s="36">
        <f t="shared" si="4"/>
        <v>0</v>
      </c>
      <c r="M25" s="36">
        <f t="shared" si="4"/>
        <v>0</v>
      </c>
      <c r="N25" s="36">
        <f t="shared" si="4"/>
        <v>0</v>
      </c>
      <c r="O25" s="36">
        <f t="shared" si="4"/>
        <v>0</v>
      </c>
      <c r="P25" s="5"/>
      <c r="Q25" s="5"/>
      <c r="R25" s="5"/>
      <c r="S25" s="5"/>
      <c r="T25" s="5"/>
      <c r="U25" s="5"/>
      <c r="V25" s="5"/>
    </row>
    <row r="26" spans="1:22" ht="12.75">
      <c r="A26" s="17"/>
      <c r="B26" s="156" t="s">
        <v>11</v>
      </c>
      <c r="C26" s="19" t="s">
        <v>26</v>
      </c>
      <c r="D26" s="29">
        <v>1139980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5"/>
      <c r="Q26" s="5"/>
      <c r="R26" s="5"/>
      <c r="S26" s="5"/>
      <c r="T26" s="5"/>
      <c r="U26" s="5"/>
      <c r="V26" s="5"/>
    </row>
    <row r="27" spans="1:22" ht="12.75">
      <c r="A27" s="17"/>
      <c r="B27" s="156"/>
      <c r="C27" s="19" t="s">
        <v>27</v>
      </c>
      <c r="D27" s="29">
        <v>3700000</v>
      </c>
      <c r="E27" s="29">
        <v>1059443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5"/>
      <c r="Q27" s="5"/>
      <c r="R27" s="5"/>
      <c r="S27" s="5"/>
      <c r="T27" s="5"/>
      <c r="U27" s="5"/>
      <c r="V27" s="5"/>
    </row>
    <row r="28" spans="1:22" ht="12.75">
      <c r="A28" s="17"/>
      <c r="B28" s="156"/>
      <c r="C28" s="19" t="s">
        <v>28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"/>
      <c r="Q28" s="5"/>
      <c r="R28" s="5"/>
      <c r="S28" s="5"/>
      <c r="T28" s="5"/>
      <c r="U28" s="5"/>
      <c r="V28" s="5"/>
    </row>
    <row r="29" spans="1:22" ht="12.75">
      <c r="A29" s="11" t="s">
        <v>9</v>
      </c>
      <c r="B29" s="12"/>
      <c r="C29" s="13" t="s">
        <v>29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"/>
      <c r="Q29" s="5"/>
      <c r="R29" s="5"/>
      <c r="S29" s="5"/>
      <c r="T29" s="5"/>
      <c r="U29" s="5"/>
      <c r="V29" s="5"/>
    </row>
    <row r="30" spans="1:22" ht="12.75">
      <c r="A30" s="11" t="s">
        <v>30</v>
      </c>
      <c r="B30" s="12"/>
      <c r="C30" s="13" t="s">
        <v>31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>
        <v>0</v>
      </c>
      <c r="O30" s="27"/>
      <c r="P30" s="5"/>
      <c r="Q30" s="5"/>
      <c r="R30" s="5"/>
      <c r="S30" s="5"/>
      <c r="T30" s="5"/>
      <c r="U30" s="5"/>
      <c r="V30" s="5"/>
    </row>
    <row r="31" spans="1:22" ht="12.75">
      <c r="A31" s="11" t="s">
        <v>32</v>
      </c>
      <c r="B31" s="12"/>
      <c r="C31" s="13" t="s">
        <v>33</v>
      </c>
      <c r="D31" s="27">
        <v>650939</v>
      </c>
      <c r="E31" s="27">
        <v>203000</v>
      </c>
      <c r="F31" s="27">
        <v>0</v>
      </c>
      <c r="G31" s="27">
        <v>0</v>
      </c>
      <c r="H31" s="27">
        <v>0</v>
      </c>
      <c r="I31" s="27"/>
      <c r="J31" s="27"/>
      <c r="K31" s="27"/>
      <c r="L31" s="27"/>
      <c r="M31" s="27"/>
      <c r="N31" s="27"/>
      <c r="O31" s="27">
        <v>0</v>
      </c>
      <c r="P31" s="5"/>
      <c r="Q31" s="5"/>
      <c r="R31" s="5"/>
      <c r="S31" s="5"/>
      <c r="T31" s="5"/>
      <c r="U31" s="5"/>
      <c r="V31" s="5"/>
    </row>
    <row r="32" spans="1:22" ht="12.75" customHeight="1">
      <c r="A32" s="20" t="s">
        <v>34</v>
      </c>
      <c r="B32" s="154" t="s">
        <v>35</v>
      </c>
      <c r="C32" s="154"/>
      <c r="D32" s="35">
        <f aca="true" t="shared" si="5" ref="D32:O32">D33+D37</f>
        <v>371706</v>
      </c>
      <c r="E32" s="35">
        <f t="shared" si="5"/>
        <v>1836347</v>
      </c>
      <c r="F32" s="35">
        <f t="shared" si="5"/>
        <v>997044</v>
      </c>
      <c r="G32" s="35">
        <f t="shared" si="5"/>
        <v>982644</v>
      </c>
      <c r="H32" s="35">
        <f t="shared" si="5"/>
        <v>834420</v>
      </c>
      <c r="I32" s="35">
        <f t="shared" si="5"/>
        <v>719912</v>
      </c>
      <c r="J32" s="35">
        <f t="shared" si="5"/>
        <v>662044</v>
      </c>
      <c r="K32" s="35">
        <f t="shared" si="5"/>
        <v>654494</v>
      </c>
      <c r="L32" s="35">
        <f t="shared" si="5"/>
        <v>642894</v>
      </c>
      <c r="M32" s="35">
        <f t="shared" si="5"/>
        <v>635244</v>
      </c>
      <c r="N32" s="35">
        <f t="shared" si="5"/>
        <v>578244</v>
      </c>
      <c r="O32" s="35">
        <f t="shared" si="5"/>
        <v>352613</v>
      </c>
      <c r="P32" s="5"/>
      <c r="Q32" s="5"/>
      <c r="R32" s="5"/>
      <c r="S32" s="5"/>
      <c r="T32" s="5"/>
      <c r="U32" s="5"/>
      <c r="V32" s="5"/>
    </row>
    <row r="33" spans="1:22" ht="12.75">
      <c r="A33" s="11" t="s">
        <v>7</v>
      </c>
      <c r="B33" s="12"/>
      <c r="C33" s="13" t="s">
        <v>36</v>
      </c>
      <c r="D33" s="36">
        <f aca="true" t="shared" si="6" ref="D33:O33">D34+D35+D36</f>
        <v>371706</v>
      </c>
      <c r="E33" s="36">
        <f t="shared" si="6"/>
        <v>1836347</v>
      </c>
      <c r="F33" s="36">
        <f t="shared" si="6"/>
        <v>997044</v>
      </c>
      <c r="G33" s="36">
        <f t="shared" si="6"/>
        <v>982644</v>
      </c>
      <c r="H33" s="36">
        <f t="shared" si="6"/>
        <v>834420</v>
      </c>
      <c r="I33" s="36">
        <f t="shared" si="6"/>
        <v>719912</v>
      </c>
      <c r="J33" s="36">
        <f t="shared" si="6"/>
        <v>662044</v>
      </c>
      <c r="K33" s="36">
        <f t="shared" si="6"/>
        <v>654494</v>
      </c>
      <c r="L33" s="36">
        <f t="shared" si="6"/>
        <v>642894</v>
      </c>
      <c r="M33" s="36">
        <f t="shared" si="6"/>
        <v>635244</v>
      </c>
      <c r="N33" s="36">
        <f t="shared" si="6"/>
        <v>578244</v>
      </c>
      <c r="O33" s="36">
        <f t="shared" si="6"/>
        <v>352613</v>
      </c>
      <c r="P33" s="5"/>
      <c r="Q33" s="5"/>
      <c r="R33" s="5"/>
      <c r="S33" s="5"/>
      <c r="T33" s="5"/>
      <c r="U33" s="5"/>
      <c r="V33" s="5"/>
    </row>
    <row r="34" spans="1:22" ht="12.75">
      <c r="A34" s="17"/>
      <c r="B34" s="156" t="s">
        <v>11</v>
      </c>
      <c r="C34" s="19" t="s">
        <v>26</v>
      </c>
      <c r="D34" s="29">
        <v>68640</v>
      </c>
      <c r="E34" s="29">
        <v>68640</v>
      </c>
      <c r="F34" s="29">
        <v>68640</v>
      </c>
      <c r="G34" s="29">
        <v>68640</v>
      </c>
      <c r="H34" s="29">
        <v>51480</v>
      </c>
      <c r="I34" s="29"/>
      <c r="J34" s="29"/>
      <c r="K34" s="29"/>
      <c r="L34" s="29"/>
      <c r="M34" s="29"/>
      <c r="N34" s="29"/>
      <c r="O34" s="29"/>
      <c r="P34" s="5"/>
      <c r="Q34" s="5"/>
      <c r="R34" s="5"/>
      <c r="S34" s="5"/>
      <c r="T34" s="5"/>
      <c r="U34" s="5"/>
      <c r="V34" s="5"/>
    </row>
    <row r="35" spans="1:22" ht="12.75">
      <c r="A35" s="17"/>
      <c r="B35" s="156"/>
      <c r="C35" s="19" t="s">
        <v>27</v>
      </c>
      <c r="D35" s="29">
        <v>303066</v>
      </c>
      <c r="E35" s="29">
        <v>627727</v>
      </c>
      <c r="F35" s="29">
        <v>928404</v>
      </c>
      <c r="G35" s="29">
        <v>914004</v>
      </c>
      <c r="H35" s="29">
        <v>782940</v>
      </c>
      <c r="I35" s="29">
        <v>719912</v>
      </c>
      <c r="J35" s="29">
        <v>662044</v>
      </c>
      <c r="K35" s="29">
        <v>654494</v>
      </c>
      <c r="L35" s="29">
        <v>642894</v>
      </c>
      <c r="M35" s="29">
        <v>635244</v>
      </c>
      <c r="N35" s="29">
        <v>578244</v>
      </c>
      <c r="O35" s="29">
        <v>352613</v>
      </c>
      <c r="P35" s="5"/>
      <c r="Q35" s="5"/>
      <c r="R35" s="5"/>
      <c r="S35" s="5"/>
      <c r="T35" s="5"/>
      <c r="U35" s="5"/>
      <c r="V35" s="5"/>
    </row>
    <row r="36" spans="1:22" ht="12.75">
      <c r="A36" s="17"/>
      <c r="B36" s="156"/>
      <c r="C36" s="19" t="s">
        <v>37</v>
      </c>
      <c r="D36" s="29"/>
      <c r="E36" s="29">
        <v>1139980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"/>
      <c r="Q36" s="5"/>
      <c r="R36" s="5"/>
      <c r="S36" s="5"/>
      <c r="T36" s="5"/>
      <c r="U36" s="5"/>
      <c r="V36" s="5"/>
    </row>
    <row r="37" spans="1:22" ht="12.75">
      <c r="A37" s="11" t="s">
        <v>9</v>
      </c>
      <c r="B37" s="12"/>
      <c r="C37" s="13" t="s">
        <v>38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5"/>
      <c r="Q37" s="5"/>
      <c r="R37" s="5"/>
      <c r="S37" s="5"/>
      <c r="T37" s="5"/>
      <c r="U37" s="5"/>
      <c r="V37" s="5"/>
    </row>
    <row r="38" spans="1:22" ht="12.75" customHeight="1">
      <c r="A38" s="20" t="s">
        <v>39</v>
      </c>
      <c r="B38" s="154" t="s">
        <v>40</v>
      </c>
      <c r="C38" s="154"/>
      <c r="D38" s="35">
        <f aca="true" t="shared" si="7" ref="D38:O38">D9-D13</f>
        <v>-5119213</v>
      </c>
      <c r="E38" s="35">
        <f t="shared" si="7"/>
        <v>573904</v>
      </c>
      <c r="F38" s="35">
        <f t="shared" si="7"/>
        <v>997044</v>
      </c>
      <c r="G38" s="35">
        <f t="shared" si="7"/>
        <v>982644</v>
      </c>
      <c r="H38" s="35">
        <f t="shared" si="7"/>
        <v>834420</v>
      </c>
      <c r="I38" s="35">
        <f t="shared" si="7"/>
        <v>719912</v>
      </c>
      <c r="J38" s="35">
        <f t="shared" si="7"/>
        <v>662044</v>
      </c>
      <c r="K38" s="35">
        <f t="shared" si="7"/>
        <v>654494</v>
      </c>
      <c r="L38" s="35">
        <f t="shared" si="7"/>
        <v>642894</v>
      </c>
      <c r="M38" s="35">
        <f t="shared" si="7"/>
        <v>635244</v>
      </c>
      <c r="N38" s="35">
        <f t="shared" si="7"/>
        <v>578244</v>
      </c>
      <c r="O38" s="35">
        <f t="shared" si="7"/>
        <v>352613</v>
      </c>
      <c r="P38" s="5"/>
      <c r="Q38" s="5"/>
      <c r="R38" s="5"/>
      <c r="S38" s="5"/>
      <c r="T38" s="5"/>
      <c r="U38" s="5"/>
      <c r="V38" s="5"/>
    </row>
    <row r="39" spans="1:22" ht="12.75" customHeight="1">
      <c r="A39" s="20" t="s">
        <v>41</v>
      </c>
      <c r="B39" s="154" t="s">
        <v>42</v>
      </c>
      <c r="C39" s="154"/>
      <c r="D39" s="35">
        <f aca="true" t="shared" si="8" ref="D39:O39">D40+D41+D42+D43+D44+D45</f>
        <v>5490919</v>
      </c>
      <c r="E39" s="35">
        <f t="shared" si="8"/>
        <v>203000</v>
      </c>
      <c r="F39" s="35">
        <f t="shared" si="8"/>
        <v>0</v>
      </c>
      <c r="G39" s="35">
        <f t="shared" si="8"/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5">
        <f t="shared" si="8"/>
        <v>0</v>
      </c>
      <c r="L39" s="35">
        <f t="shared" si="8"/>
        <v>0</v>
      </c>
      <c r="M39" s="35">
        <f t="shared" si="8"/>
        <v>0</v>
      </c>
      <c r="N39" s="35">
        <f t="shared" si="8"/>
        <v>0</v>
      </c>
      <c r="O39" s="35">
        <f t="shared" si="8"/>
        <v>0</v>
      </c>
      <c r="P39" s="5"/>
      <c r="Q39" s="5"/>
      <c r="R39" s="5"/>
      <c r="S39" s="5"/>
      <c r="T39" s="5"/>
      <c r="U39" s="5"/>
      <c r="V39" s="5"/>
    </row>
    <row r="40" spans="1:22" ht="12.75">
      <c r="A40" s="17"/>
      <c r="B40" s="37"/>
      <c r="C40" s="13" t="s">
        <v>26</v>
      </c>
      <c r="D40" s="30">
        <v>1139980</v>
      </c>
      <c r="E40" s="30">
        <f>IF(E38&lt;0,IF(E27&gt;(-E38),(-E38),E27),0)</f>
        <v>0</v>
      </c>
      <c r="F40" s="30">
        <f aca="true" t="shared" si="9" ref="F40:O40">IF(F38&lt;0,IF(F26&gt;(-F38),(-F38),F26),0)</f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5"/>
      <c r="Q40" s="5"/>
      <c r="R40" s="5"/>
      <c r="S40" s="5"/>
      <c r="T40" s="5"/>
      <c r="U40" s="5"/>
      <c r="V40" s="5"/>
    </row>
    <row r="41" spans="1:22" ht="12.75">
      <c r="A41" s="17"/>
      <c r="B41" s="37"/>
      <c r="C41" s="13" t="s">
        <v>27</v>
      </c>
      <c r="D41" s="30">
        <f aca="true" t="shared" si="10" ref="D41:O41">IF((D40+D38)&lt;0,IF(D27&gt;(-D38-D40),(-D38-D40),D27),0)</f>
        <v>3700000</v>
      </c>
      <c r="E41" s="30">
        <f t="shared" si="10"/>
        <v>0</v>
      </c>
      <c r="F41" s="30">
        <f t="shared" si="10"/>
        <v>0</v>
      </c>
      <c r="G41" s="30">
        <f t="shared" si="10"/>
        <v>0</v>
      </c>
      <c r="H41" s="30">
        <f t="shared" si="10"/>
        <v>0</v>
      </c>
      <c r="I41" s="30">
        <f t="shared" si="10"/>
        <v>0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10"/>
        <v>0</v>
      </c>
      <c r="O41" s="30">
        <f t="shared" si="10"/>
        <v>0</v>
      </c>
      <c r="P41" s="5"/>
      <c r="Q41" s="5"/>
      <c r="R41" s="5"/>
      <c r="S41" s="5"/>
      <c r="T41" s="5"/>
      <c r="U41" s="5"/>
      <c r="V41" s="5"/>
    </row>
    <row r="42" spans="1:22" ht="12.75">
      <c r="A42" s="17"/>
      <c r="B42" s="37"/>
      <c r="C42" s="13" t="s">
        <v>28</v>
      </c>
      <c r="D42" s="30">
        <f aca="true" t="shared" si="11" ref="D42:O42">IF((D40+D38+D41)&lt;0,IF(D28&gt;(-D38-D40-D41),(-D38-D40-D41),D28),0)</f>
        <v>0</v>
      </c>
      <c r="E42" s="30">
        <f t="shared" si="11"/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0</v>
      </c>
      <c r="K42" s="30">
        <f t="shared" si="11"/>
        <v>0</v>
      </c>
      <c r="L42" s="30">
        <f t="shared" si="11"/>
        <v>0</v>
      </c>
      <c r="M42" s="30">
        <f t="shared" si="11"/>
        <v>0</v>
      </c>
      <c r="N42" s="30">
        <f t="shared" si="11"/>
        <v>0</v>
      </c>
      <c r="O42" s="30">
        <f t="shared" si="11"/>
        <v>0</v>
      </c>
      <c r="P42" s="5"/>
      <c r="Q42" s="5"/>
      <c r="R42" s="5"/>
      <c r="S42" s="5"/>
      <c r="T42" s="5"/>
      <c r="U42" s="5"/>
      <c r="V42" s="5"/>
    </row>
    <row r="43" spans="1:22" ht="12.75">
      <c r="A43" s="17"/>
      <c r="B43" s="37"/>
      <c r="C43" s="13" t="s">
        <v>29</v>
      </c>
      <c r="D43" s="30">
        <f aca="true" t="shared" si="12" ref="D43:O43">IF((D40+D38+D41+D42)&lt;0,IF(D29&gt;(-D38-D40-D41-D42),(-D38-D40-D41-D42),D29),0)</f>
        <v>0</v>
      </c>
      <c r="E43" s="30">
        <f t="shared" si="12"/>
        <v>0</v>
      </c>
      <c r="F43" s="30">
        <f t="shared" si="12"/>
        <v>0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30">
        <f t="shared" si="12"/>
        <v>0</v>
      </c>
      <c r="N43" s="30">
        <f t="shared" si="12"/>
        <v>0</v>
      </c>
      <c r="O43" s="30">
        <f t="shared" si="12"/>
        <v>0</v>
      </c>
      <c r="P43" s="5"/>
      <c r="Q43" s="5"/>
      <c r="R43" s="5"/>
      <c r="S43" s="5"/>
      <c r="T43" s="5"/>
      <c r="U43" s="5"/>
      <c r="V43" s="5"/>
    </row>
    <row r="44" spans="1:22" ht="12.75">
      <c r="A44" s="17"/>
      <c r="B44" s="37"/>
      <c r="C44" s="13" t="s">
        <v>31</v>
      </c>
      <c r="D44" s="30">
        <f>IF((D40+D38+D41+D42+D43)&lt;0,IF(D30&gt;(-D38-D40-D41-D42-D43),(-D38-D40-D41-D42-D43),D30),0)</f>
        <v>0</v>
      </c>
      <c r="E44" s="30">
        <f>IF((E40+E38+E41+E42+E43)&lt;0,IF(E30&gt;(-E38-E40-E41-E42-E43),(-E38-E40-E41-E42-E43),E30),0)</f>
        <v>0</v>
      </c>
      <c r="F44" s="30">
        <f>IF((F40+F38+F41+F42+F43)&lt;0,IF(F30&gt;(-F38-F40-F41-F42-F43),(-F38-F40-F41-F42-F43),F30),0)</f>
        <v>0</v>
      </c>
      <c r="G44" s="30"/>
      <c r="H44" s="30"/>
      <c r="I44" s="30"/>
      <c r="J44" s="30">
        <f aca="true" t="shared" si="13" ref="J44:O44">IF((J40+J38+J41+J42+J43)&lt;0,IF(J30&gt;(-J38-J40-J41-J42-J43),(-J38-J40-J41-J42-J43),J30),0)</f>
        <v>0</v>
      </c>
      <c r="K44" s="30">
        <f t="shared" si="13"/>
        <v>0</v>
      </c>
      <c r="L44" s="30">
        <f t="shared" si="13"/>
        <v>0</v>
      </c>
      <c r="M44" s="30">
        <f t="shared" si="13"/>
        <v>0</v>
      </c>
      <c r="N44" s="30">
        <f t="shared" si="13"/>
        <v>0</v>
      </c>
      <c r="O44" s="30">
        <f t="shared" si="13"/>
        <v>0</v>
      </c>
      <c r="P44" s="5"/>
      <c r="Q44" s="5"/>
      <c r="R44" s="5"/>
      <c r="S44" s="5"/>
      <c r="T44" s="5"/>
      <c r="U44" s="5"/>
      <c r="V44" s="5"/>
    </row>
    <row r="45" spans="1:22" ht="12.75">
      <c r="A45" s="17"/>
      <c r="B45" s="37"/>
      <c r="C45" s="13" t="s">
        <v>33</v>
      </c>
      <c r="D45" s="30">
        <v>650939</v>
      </c>
      <c r="E45" s="30">
        <v>203000</v>
      </c>
      <c r="F45" s="30">
        <f aca="true" t="shared" si="14" ref="F45:O45">IF((F40+F38+F41+F42+F43+F44)&lt;0,IF(F31&gt;(-F38-F40-F41-F42-F43-F44),(-F38-F40-F41-F42-F43-F44),F31),0)</f>
        <v>0</v>
      </c>
      <c r="G45" s="30">
        <f t="shared" si="14"/>
        <v>0</v>
      </c>
      <c r="H45" s="30">
        <f t="shared" si="14"/>
        <v>0</v>
      </c>
      <c r="I45" s="30">
        <f t="shared" si="14"/>
        <v>0</v>
      </c>
      <c r="J45" s="30">
        <f t="shared" si="14"/>
        <v>0</v>
      </c>
      <c r="K45" s="30">
        <f t="shared" si="14"/>
        <v>0</v>
      </c>
      <c r="L45" s="30">
        <f t="shared" si="14"/>
        <v>0</v>
      </c>
      <c r="M45" s="30">
        <f t="shared" si="14"/>
        <v>0</v>
      </c>
      <c r="N45" s="30">
        <f t="shared" si="14"/>
        <v>0</v>
      </c>
      <c r="O45" s="30">
        <f t="shared" si="14"/>
        <v>0</v>
      </c>
      <c r="P45" s="5"/>
      <c r="Q45" s="5"/>
      <c r="R45" s="5"/>
      <c r="S45" s="5"/>
      <c r="T45" s="5"/>
      <c r="U45" s="5"/>
      <c r="V45" s="5"/>
    </row>
    <row r="46" spans="1:22" ht="12.75" customHeight="1">
      <c r="A46" s="20" t="s">
        <v>43</v>
      </c>
      <c r="B46" s="154" t="s">
        <v>44</v>
      </c>
      <c r="C46" s="154"/>
      <c r="D46" s="35">
        <f aca="true" t="shared" si="15" ref="D46:O46">IF(D38&gt;0,D38,0)</f>
        <v>0</v>
      </c>
      <c r="E46" s="35">
        <f t="shared" si="15"/>
        <v>573904</v>
      </c>
      <c r="F46" s="35">
        <f t="shared" si="15"/>
        <v>997044</v>
      </c>
      <c r="G46" s="35">
        <f t="shared" si="15"/>
        <v>982644</v>
      </c>
      <c r="H46" s="35">
        <f t="shared" si="15"/>
        <v>834420</v>
      </c>
      <c r="I46" s="35">
        <f t="shared" si="15"/>
        <v>719912</v>
      </c>
      <c r="J46" s="35">
        <f t="shared" si="15"/>
        <v>662044</v>
      </c>
      <c r="K46" s="35">
        <f t="shared" si="15"/>
        <v>654494</v>
      </c>
      <c r="L46" s="35">
        <f t="shared" si="15"/>
        <v>642894</v>
      </c>
      <c r="M46" s="35">
        <f t="shared" si="15"/>
        <v>635244</v>
      </c>
      <c r="N46" s="35">
        <f t="shared" si="15"/>
        <v>578244</v>
      </c>
      <c r="O46" s="35">
        <f t="shared" si="15"/>
        <v>352613</v>
      </c>
      <c r="P46" s="5"/>
      <c r="Q46" s="5"/>
      <c r="R46" s="5"/>
      <c r="S46" s="5"/>
      <c r="T46" s="5"/>
      <c r="U46" s="5"/>
      <c r="V46" s="5"/>
    </row>
    <row r="47" spans="1:22" ht="12.75">
      <c r="A47" s="17"/>
      <c r="B47" s="37"/>
      <c r="C47" s="13" t="s">
        <v>45</v>
      </c>
      <c r="D47" s="30">
        <f aca="true" t="shared" si="16" ref="D47:O47">D46-D48</f>
        <v>0</v>
      </c>
      <c r="E47" s="30">
        <f t="shared" si="16"/>
        <v>573904</v>
      </c>
      <c r="F47" s="30">
        <f t="shared" si="16"/>
        <v>997044</v>
      </c>
      <c r="G47" s="30">
        <f t="shared" si="16"/>
        <v>982644</v>
      </c>
      <c r="H47" s="30">
        <f t="shared" si="16"/>
        <v>834420</v>
      </c>
      <c r="I47" s="30">
        <f t="shared" si="16"/>
        <v>719912</v>
      </c>
      <c r="J47" s="30">
        <f t="shared" si="16"/>
        <v>662044</v>
      </c>
      <c r="K47" s="30">
        <f t="shared" si="16"/>
        <v>654494</v>
      </c>
      <c r="L47" s="30">
        <f t="shared" si="16"/>
        <v>642894</v>
      </c>
      <c r="M47" s="30">
        <f t="shared" si="16"/>
        <v>635244</v>
      </c>
      <c r="N47" s="30">
        <f t="shared" si="16"/>
        <v>578244</v>
      </c>
      <c r="O47" s="30">
        <f t="shared" si="16"/>
        <v>352613</v>
      </c>
      <c r="P47" s="5"/>
      <c r="Q47" s="5"/>
      <c r="R47" s="5"/>
      <c r="S47" s="5"/>
      <c r="T47" s="5"/>
      <c r="U47" s="5"/>
      <c r="V47" s="5"/>
    </row>
    <row r="48" spans="1:22" ht="12.75">
      <c r="A48" s="17"/>
      <c r="B48" s="37"/>
      <c r="C48" s="13" t="s">
        <v>46</v>
      </c>
      <c r="D48" s="30">
        <f aca="true" t="shared" si="17" ref="D48:O48">IF(D38&gt;0,IF(D37&gt;D38,D38,D37),0)</f>
        <v>0</v>
      </c>
      <c r="E48" s="30">
        <f t="shared" si="17"/>
        <v>0</v>
      </c>
      <c r="F48" s="30">
        <f t="shared" si="17"/>
        <v>0</v>
      </c>
      <c r="G48" s="30">
        <f t="shared" si="17"/>
        <v>0</v>
      </c>
      <c r="H48" s="30">
        <f t="shared" si="17"/>
        <v>0</v>
      </c>
      <c r="I48" s="30">
        <f t="shared" si="17"/>
        <v>0</v>
      </c>
      <c r="J48" s="30">
        <f t="shared" si="17"/>
        <v>0</v>
      </c>
      <c r="K48" s="30">
        <f t="shared" si="17"/>
        <v>0</v>
      </c>
      <c r="L48" s="30">
        <f t="shared" si="17"/>
        <v>0</v>
      </c>
      <c r="M48" s="30">
        <f t="shared" si="17"/>
        <v>0</v>
      </c>
      <c r="N48" s="30">
        <f t="shared" si="17"/>
        <v>0</v>
      </c>
      <c r="O48" s="30">
        <f t="shared" si="17"/>
        <v>0</v>
      </c>
      <c r="P48" s="5"/>
      <c r="Q48" s="5"/>
      <c r="R48" s="5"/>
      <c r="S48" s="5"/>
      <c r="T48" s="5"/>
      <c r="U48" s="5"/>
      <c r="V48" s="5"/>
    </row>
    <row r="49" spans="1:22" ht="12.75">
      <c r="A49" s="17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5"/>
      <c r="Q49" s="5"/>
      <c r="R49" s="5"/>
      <c r="S49" s="5"/>
      <c r="T49" s="5"/>
      <c r="U49" s="5"/>
      <c r="V49" s="5"/>
    </row>
    <row r="50" spans="1:22" ht="12.75">
      <c r="A50" s="20" t="s">
        <v>47</v>
      </c>
      <c r="B50" s="40"/>
      <c r="C50" s="41" t="s">
        <v>48</v>
      </c>
      <c r="D50" s="35">
        <f>Startowa!E4+Prognoza!D25-Prognoza!D33</f>
        <v>7836457</v>
      </c>
      <c r="E50" s="35">
        <f aca="true" t="shared" si="18" ref="E50:O50">D50+E25-E33</f>
        <v>7059553</v>
      </c>
      <c r="F50" s="35">
        <f t="shared" si="18"/>
        <v>6062509</v>
      </c>
      <c r="G50" s="35">
        <f t="shared" si="18"/>
        <v>5079865</v>
      </c>
      <c r="H50" s="35">
        <f t="shared" si="18"/>
        <v>4245445</v>
      </c>
      <c r="I50" s="35">
        <f t="shared" si="18"/>
        <v>3525533</v>
      </c>
      <c r="J50" s="35">
        <f t="shared" si="18"/>
        <v>2863489</v>
      </c>
      <c r="K50" s="35">
        <f t="shared" si="18"/>
        <v>2208995</v>
      </c>
      <c r="L50" s="35">
        <f t="shared" si="18"/>
        <v>1566101</v>
      </c>
      <c r="M50" s="35">
        <f t="shared" si="18"/>
        <v>930857</v>
      </c>
      <c r="N50" s="35">
        <f t="shared" si="18"/>
        <v>352613</v>
      </c>
      <c r="O50" s="35">
        <f t="shared" si="18"/>
        <v>0</v>
      </c>
      <c r="P50" s="5"/>
      <c r="Q50" s="5"/>
      <c r="R50" s="5"/>
      <c r="S50" s="5"/>
      <c r="T50" s="5"/>
      <c r="U50" s="5"/>
      <c r="V50" s="5"/>
    </row>
    <row r="51" spans="1:22" ht="12.75">
      <c r="A51" s="17"/>
      <c r="B51" s="37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5"/>
      <c r="Q51" s="5"/>
      <c r="R51" s="5"/>
      <c r="S51" s="5"/>
      <c r="T51" s="5"/>
      <c r="U51" s="5"/>
      <c r="V51" s="5"/>
    </row>
    <row r="52" spans="1:22" ht="12.75">
      <c r="A52" s="17"/>
      <c r="B52" s="37"/>
      <c r="C52" s="3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5"/>
      <c r="Q52" s="5"/>
      <c r="R52" s="5"/>
      <c r="S52" s="5"/>
      <c r="T52" s="5"/>
      <c r="U52" s="5"/>
      <c r="V52" s="5"/>
    </row>
    <row r="53" spans="1:22" ht="37.5" customHeight="1">
      <c r="A53" s="20" t="s">
        <v>49</v>
      </c>
      <c r="B53" s="154" t="s">
        <v>50</v>
      </c>
      <c r="C53" s="154"/>
      <c r="D53" s="43">
        <f>(D15+D33+D16+D21)/D9</f>
        <v>0.023544668914193545</v>
      </c>
      <c r="E53" s="43">
        <f>(E15+E33+E16+E21)/E9</f>
        <v>0.0852031468585404</v>
      </c>
      <c r="F53" s="43">
        <f>(F15+F33+F16+F21)/F9</f>
        <v>0.05531141188154808</v>
      </c>
      <c r="G53" s="43">
        <f>(G15+G33+G16+G21)/G9</f>
        <v>0.053647777892926594</v>
      </c>
      <c r="H53" s="44" t="s">
        <v>51</v>
      </c>
      <c r="I53" s="44" t="s">
        <v>51</v>
      </c>
      <c r="J53" s="44" t="s">
        <v>51</v>
      </c>
      <c r="K53" s="44" t="s">
        <v>51</v>
      </c>
      <c r="L53" s="44" t="s">
        <v>51</v>
      </c>
      <c r="M53" s="44" t="s">
        <v>51</v>
      </c>
      <c r="N53" s="44" t="s">
        <v>51</v>
      </c>
      <c r="O53" s="44" t="s">
        <v>51</v>
      </c>
      <c r="P53" s="5"/>
      <c r="Q53" s="5"/>
      <c r="R53" s="5"/>
      <c r="S53" s="5"/>
      <c r="T53" s="5"/>
      <c r="U53" s="5"/>
      <c r="V53" s="5"/>
    </row>
    <row r="54" spans="1:22" ht="50.25" customHeight="1">
      <c r="A54" s="20" t="s">
        <v>52</v>
      </c>
      <c r="B54" s="154" t="s">
        <v>53</v>
      </c>
      <c r="C54" s="154"/>
      <c r="D54" s="43">
        <f>D50/D9</f>
        <v>0.29966702537463397</v>
      </c>
      <c r="E54" s="43">
        <f>E50/E9</f>
        <v>0.28581997408104576</v>
      </c>
      <c r="F54" s="43">
        <f>F50/F9</f>
        <v>0.25743014481501636</v>
      </c>
      <c r="G54" s="43">
        <f>G50/G9</f>
        <v>0.2135685200043976</v>
      </c>
      <c r="H54" s="44" t="s">
        <v>51</v>
      </c>
      <c r="I54" s="44" t="s">
        <v>51</v>
      </c>
      <c r="J54" s="44" t="s">
        <v>51</v>
      </c>
      <c r="K54" s="44" t="s">
        <v>51</v>
      </c>
      <c r="L54" s="44" t="s">
        <v>51</v>
      </c>
      <c r="M54" s="44" t="s">
        <v>51</v>
      </c>
      <c r="N54" s="44" t="s">
        <v>51</v>
      </c>
      <c r="O54" s="44" t="s">
        <v>51</v>
      </c>
      <c r="P54" s="5"/>
      <c r="Q54" s="5"/>
      <c r="R54" s="5"/>
      <c r="S54" s="5"/>
      <c r="T54" s="5"/>
      <c r="U54" s="5"/>
      <c r="V54" s="5"/>
    </row>
    <row r="55" spans="1:22" ht="60.75" customHeight="1">
      <c r="A55" s="45" t="s">
        <v>54</v>
      </c>
      <c r="B55" s="154" t="s">
        <v>55</v>
      </c>
      <c r="C55" s="154"/>
      <c r="D55" s="46">
        <f>(D33+D15+D16+D21)/D9</f>
        <v>0.023544668914193545</v>
      </c>
      <c r="E55" s="46">
        <f>(E33+E15+E16+E21)/E9</f>
        <v>0.0852031468585404</v>
      </c>
      <c r="F55" s="46">
        <f>(F33+F15+F16+F21)/F9</f>
        <v>0.05531141188154808</v>
      </c>
      <c r="G55" s="46">
        <f>(G33+G15+G16+G21)/G9</f>
        <v>0.053647777892926594</v>
      </c>
      <c r="H55" s="46">
        <f aca="true" t="shared" si="19" ref="H55:O55">(H33+H15+H16+H21+H81)/H9</f>
        <v>0.03904231490944835</v>
      </c>
      <c r="I55" s="46">
        <f t="shared" si="19"/>
        <v>0.04029906397229936</v>
      </c>
      <c r="J55" s="46">
        <f t="shared" si="19"/>
        <v>0.03600662391800457</v>
      </c>
      <c r="K55" s="46">
        <f t="shared" si="19"/>
        <v>0.03351407996782082</v>
      </c>
      <c r="L55" s="46">
        <f t="shared" si="19"/>
        <v>0.03137337612984881</v>
      </c>
      <c r="M55" s="46">
        <f t="shared" si="19"/>
        <v>0.027589429705655796</v>
      </c>
      <c r="N55" s="46">
        <f t="shared" si="19"/>
        <v>0.023860338950829285</v>
      </c>
      <c r="O55" s="46">
        <f t="shared" si="19"/>
        <v>0.01396999706325555</v>
      </c>
      <c r="P55" s="5"/>
      <c r="Q55" s="5"/>
      <c r="R55" s="5"/>
      <c r="S55" s="5"/>
      <c r="T55" s="5"/>
      <c r="U55" s="5"/>
      <c r="V55" s="5"/>
    </row>
    <row r="56" spans="1:22" ht="51" customHeight="1">
      <c r="A56" s="45" t="s">
        <v>56</v>
      </c>
      <c r="B56" s="161" t="s">
        <v>57</v>
      </c>
      <c r="C56" s="161"/>
      <c r="D56" s="47" t="s">
        <v>51</v>
      </c>
      <c r="E56" s="47" t="s">
        <v>51</v>
      </c>
      <c r="F56" s="47" t="s">
        <v>51</v>
      </c>
      <c r="G56" s="47" t="s">
        <v>51</v>
      </c>
      <c r="H56" s="46">
        <f aca="true" t="shared" si="20" ref="H56:O56">(E70+F70+G70)/3</f>
        <v>0.039198645016681764</v>
      </c>
      <c r="I56" s="46">
        <f t="shared" si="20"/>
        <v>0.0492851837900804</v>
      </c>
      <c r="J56" s="46">
        <f t="shared" si="20"/>
        <v>0.04356424200102746</v>
      </c>
      <c r="K56" s="46">
        <f t="shared" si="20"/>
        <v>0.03735586658988108</v>
      </c>
      <c r="L56" s="46">
        <f t="shared" si="20"/>
        <v>0.03316391682032847</v>
      </c>
      <c r="M56" s="46">
        <f t="shared" si="20"/>
        <v>0.03043190184377555</v>
      </c>
      <c r="N56" s="46">
        <f t="shared" si="20"/>
        <v>0.02977325020938204</v>
      </c>
      <c r="O56" s="46">
        <f t="shared" si="20"/>
        <v>0.02847774068571768</v>
      </c>
      <c r="P56" s="5"/>
      <c r="Q56" s="5"/>
      <c r="R56" s="5"/>
      <c r="S56" s="5"/>
      <c r="T56" s="5"/>
      <c r="U56" s="5"/>
      <c r="V56" s="5"/>
    </row>
    <row r="57" spans="1:22" ht="54" customHeight="1">
      <c r="A57" s="48" t="s">
        <v>58</v>
      </c>
      <c r="B57" s="161" t="s">
        <v>59</v>
      </c>
      <c r="C57" s="161"/>
      <c r="D57" s="47" t="s">
        <v>51</v>
      </c>
      <c r="E57" s="47" t="s">
        <v>51</v>
      </c>
      <c r="F57" s="47" t="s">
        <v>51</v>
      </c>
      <c r="G57" s="47" t="s">
        <v>51</v>
      </c>
      <c r="H57" s="46">
        <f aca="true" t="shared" si="21" ref="H57:O57">H56-H55</f>
        <v>0.00015633010723341279</v>
      </c>
      <c r="I57" s="46">
        <f t="shared" si="21"/>
        <v>0.008986119817781038</v>
      </c>
      <c r="J57" s="46">
        <f t="shared" si="21"/>
        <v>0.007557618083022889</v>
      </c>
      <c r="K57" s="46">
        <f t="shared" si="21"/>
        <v>0.0038417866220602642</v>
      </c>
      <c r="L57" s="46">
        <f t="shared" si="21"/>
        <v>0.0017905406904796667</v>
      </c>
      <c r="M57" s="46">
        <f t="shared" si="21"/>
        <v>0.002842472138119754</v>
      </c>
      <c r="N57" s="46">
        <f t="shared" si="21"/>
        <v>0.0059129112585527555</v>
      </c>
      <c r="O57" s="46">
        <f t="shared" si="21"/>
        <v>0.014507743622462129</v>
      </c>
      <c r="P57" s="5"/>
      <c r="Q57" s="5"/>
      <c r="R57" s="5"/>
      <c r="S57" s="5"/>
      <c r="T57" s="5"/>
      <c r="U57" s="5"/>
      <c r="V57" s="5"/>
    </row>
    <row r="58" spans="1:22" ht="36" customHeight="1">
      <c r="A58" s="157" t="s">
        <v>60</v>
      </c>
      <c r="B58" s="158" t="s">
        <v>61</v>
      </c>
      <c r="C58" s="49" t="s">
        <v>62</v>
      </c>
      <c r="D58" s="36">
        <f aca="true" t="shared" si="22" ref="D58:O58">D33</f>
        <v>371706</v>
      </c>
      <c r="E58" s="36">
        <f t="shared" si="22"/>
        <v>1836347</v>
      </c>
      <c r="F58" s="36">
        <f t="shared" si="22"/>
        <v>997044</v>
      </c>
      <c r="G58" s="36">
        <f t="shared" si="22"/>
        <v>982644</v>
      </c>
      <c r="H58" s="36">
        <f t="shared" si="22"/>
        <v>834420</v>
      </c>
      <c r="I58" s="36">
        <f t="shared" si="22"/>
        <v>719912</v>
      </c>
      <c r="J58" s="36">
        <f t="shared" si="22"/>
        <v>662044</v>
      </c>
      <c r="K58" s="36">
        <f t="shared" si="22"/>
        <v>654494</v>
      </c>
      <c r="L58" s="36">
        <f t="shared" si="22"/>
        <v>642894</v>
      </c>
      <c r="M58" s="36">
        <f t="shared" si="22"/>
        <v>635244</v>
      </c>
      <c r="N58" s="36">
        <f t="shared" si="22"/>
        <v>578244</v>
      </c>
      <c r="O58" s="36">
        <f t="shared" si="22"/>
        <v>352613</v>
      </c>
      <c r="P58" s="5"/>
      <c r="Q58" s="5"/>
      <c r="R58" s="5"/>
      <c r="S58" s="5"/>
      <c r="T58" s="5"/>
      <c r="U58" s="5"/>
      <c r="V58" s="5"/>
    </row>
    <row r="59" spans="1:22" ht="52.5" customHeight="1">
      <c r="A59" s="157"/>
      <c r="B59" s="158"/>
      <c r="C59" s="50" t="s">
        <v>63</v>
      </c>
      <c r="D59" s="36">
        <f aca="true" t="shared" si="23" ref="D59:O59">IF(D38&lt;0,0,D38)+D29+D30+D31-D37</f>
        <v>650939</v>
      </c>
      <c r="E59" s="36">
        <f t="shared" si="23"/>
        <v>776904</v>
      </c>
      <c r="F59" s="36">
        <f t="shared" si="23"/>
        <v>997044</v>
      </c>
      <c r="G59" s="36">
        <f t="shared" si="23"/>
        <v>982644</v>
      </c>
      <c r="H59" s="36">
        <f t="shared" si="23"/>
        <v>834420</v>
      </c>
      <c r="I59" s="36">
        <f t="shared" si="23"/>
        <v>719912</v>
      </c>
      <c r="J59" s="36">
        <f t="shared" si="23"/>
        <v>662044</v>
      </c>
      <c r="K59" s="36">
        <f t="shared" si="23"/>
        <v>654494</v>
      </c>
      <c r="L59" s="36">
        <f t="shared" si="23"/>
        <v>642894</v>
      </c>
      <c r="M59" s="36">
        <f t="shared" si="23"/>
        <v>635244</v>
      </c>
      <c r="N59" s="36">
        <f t="shared" si="23"/>
        <v>578244</v>
      </c>
      <c r="O59" s="36">
        <f t="shared" si="23"/>
        <v>352613</v>
      </c>
      <c r="P59" s="5"/>
      <c r="Q59" s="5"/>
      <c r="R59" s="5"/>
      <c r="S59" s="5"/>
      <c r="T59" s="5"/>
      <c r="U59" s="5"/>
      <c r="V59" s="5"/>
    </row>
    <row r="60" spans="1:22" ht="31.5" customHeight="1">
      <c r="A60" s="157"/>
      <c r="B60" s="158"/>
      <c r="C60" s="51" t="s">
        <v>64</v>
      </c>
      <c r="D60" s="52">
        <f aca="true" t="shared" si="24" ref="D60:O60">D58-D59</f>
        <v>-279233</v>
      </c>
      <c r="E60" s="52">
        <f t="shared" si="24"/>
        <v>1059443</v>
      </c>
      <c r="F60" s="52">
        <f t="shared" si="24"/>
        <v>0</v>
      </c>
      <c r="G60" s="52">
        <f t="shared" si="24"/>
        <v>0</v>
      </c>
      <c r="H60" s="52">
        <f t="shared" si="24"/>
        <v>0</v>
      </c>
      <c r="I60" s="52">
        <f t="shared" si="24"/>
        <v>0</v>
      </c>
      <c r="J60" s="52">
        <f t="shared" si="24"/>
        <v>0</v>
      </c>
      <c r="K60" s="52">
        <f t="shared" si="24"/>
        <v>0</v>
      </c>
      <c r="L60" s="52">
        <f t="shared" si="24"/>
        <v>0</v>
      </c>
      <c r="M60" s="52">
        <f t="shared" si="24"/>
        <v>0</v>
      </c>
      <c r="N60" s="52">
        <f t="shared" si="24"/>
        <v>0</v>
      </c>
      <c r="O60" s="52">
        <f t="shared" si="24"/>
        <v>0</v>
      </c>
      <c r="P60" s="5"/>
      <c r="Q60" s="5"/>
      <c r="R60" s="5"/>
      <c r="S60" s="5"/>
      <c r="T60" s="5"/>
      <c r="U60" s="5"/>
      <c r="V60" s="5"/>
    </row>
    <row r="61" spans="1:22" ht="12.75">
      <c r="A61" s="53"/>
      <c r="B61" s="54"/>
      <c r="C61" s="3" t="s">
        <v>65</v>
      </c>
      <c r="D61" s="55"/>
      <c r="E61" s="55"/>
      <c r="F61" s="55"/>
      <c r="G61" s="55"/>
      <c r="H61" s="55"/>
      <c r="I61" s="55"/>
      <c r="J61" s="55"/>
      <c r="K61" s="55"/>
      <c r="L61" s="55"/>
      <c r="M61" s="4"/>
      <c r="N61" s="4"/>
      <c r="O61" s="4"/>
      <c r="P61" s="5"/>
      <c r="Q61" s="5"/>
      <c r="R61" s="5"/>
      <c r="S61" s="5"/>
      <c r="T61" s="5"/>
      <c r="U61" s="5"/>
      <c r="V61" s="5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4"/>
      <c r="N62" s="4"/>
      <c r="O62" s="4"/>
      <c r="P62" s="5"/>
      <c r="Q62" s="5"/>
      <c r="R62" s="5"/>
      <c r="S62" s="5"/>
      <c r="T62" s="5"/>
      <c r="U62" s="5"/>
      <c r="V62" s="5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4"/>
      <c r="N63" s="4"/>
      <c r="O63" s="4"/>
      <c r="P63" s="5"/>
      <c r="Q63" s="5"/>
      <c r="R63" s="5"/>
      <c r="S63" s="5"/>
      <c r="T63" s="5"/>
      <c r="U63" s="5"/>
      <c r="V63" s="5"/>
    </row>
    <row r="64" spans="1:2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4"/>
      <c r="N64" s="4"/>
      <c r="O64" s="4"/>
      <c r="P64" s="5"/>
      <c r="Q64" s="5"/>
      <c r="R64" s="5"/>
      <c r="S64" s="5"/>
      <c r="T64" s="5"/>
      <c r="U64" s="5"/>
      <c r="V64" s="5"/>
    </row>
    <row r="65" spans="1:22" ht="12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4"/>
      <c r="N65" s="4"/>
      <c r="O65" s="4"/>
      <c r="P65" s="5"/>
      <c r="Q65" s="5"/>
      <c r="R65" s="5"/>
      <c r="S65" s="5"/>
      <c r="T65" s="5"/>
      <c r="U65" s="5"/>
      <c r="V65" s="5"/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4"/>
      <c r="N66" s="4"/>
      <c r="O66" s="4"/>
      <c r="P66" s="5"/>
      <c r="Q66" s="5"/>
      <c r="R66" s="5"/>
      <c r="S66" s="5"/>
      <c r="T66" s="5"/>
      <c r="U66" s="5"/>
      <c r="V66" s="5"/>
    </row>
    <row r="67" spans="1:22" ht="12.75">
      <c r="A67" s="159" t="s">
        <v>66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56"/>
      <c r="N67" s="56"/>
      <c r="O67" s="57"/>
      <c r="P67" s="5"/>
      <c r="Q67" s="5"/>
      <c r="R67" s="5"/>
      <c r="S67" s="5"/>
      <c r="T67" s="5"/>
      <c r="U67" s="5"/>
      <c r="V67" s="5"/>
    </row>
    <row r="68" spans="1:22" ht="27" customHeight="1">
      <c r="A68" s="58" t="s">
        <v>67</v>
      </c>
      <c r="B68" s="160" t="s">
        <v>68</v>
      </c>
      <c r="C68" s="160"/>
      <c r="D68" s="59">
        <f>(Startowa!C16+Startowa!D16+Startowa!E16)/3</f>
        <v>0.1052311673226329</v>
      </c>
      <c r="E68" s="59">
        <f>(Startowa!D16+Startowa!E16+Prognoza!D70)/3</f>
        <v>0.0710287048693415</v>
      </c>
      <c r="F68" s="59">
        <f>(Startowa!E16+Prognoza!D70+Prognoza!E70)/3</f>
        <v>0.029379555007990662</v>
      </c>
      <c r="G68" s="59">
        <f>(D70+E70+F70)/3</f>
        <v>0.03143644485400927</v>
      </c>
      <c r="H68" s="60" t="s">
        <v>51</v>
      </c>
      <c r="I68" s="60" t="s">
        <v>51</v>
      </c>
      <c r="J68" s="60" t="s">
        <v>51</v>
      </c>
      <c r="K68" s="60" t="s">
        <v>51</v>
      </c>
      <c r="L68" s="60" t="s">
        <v>51</v>
      </c>
      <c r="M68" s="60" t="s">
        <v>51</v>
      </c>
      <c r="N68" s="60" t="s">
        <v>51</v>
      </c>
      <c r="O68" s="60" t="s">
        <v>51</v>
      </c>
      <c r="P68" s="5"/>
      <c r="Q68" s="5"/>
      <c r="R68" s="5"/>
      <c r="S68" s="5"/>
      <c r="T68" s="5"/>
      <c r="U68" s="5"/>
      <c r="V68" s="5"/>
    </row>
    <row r="69" spans="1:22" ht="62.25" customHeight="1">
      <c r="A69" s="58" t="s">
        <v>69</v>
      </c>
      <c r="B69" s="162" t="s">
        <v>70</v>
      </c>
      <c r="C69" s="162"/>
      <c r="D69" s="59">
        <f>D68-D55</f>
        <v>0.08168649840843935</v>
      </c>
      <c r="E69" s="59">
        <f>E68-E55</f>
        <v>-0.0141744419891989</v>
      </c>
      <c r="F69" s="59">
        <f>F68-F55</f>
        <v>-0.02593185687355742</v>
      </c>
      <c r="G69" s="59">
        <f>G68-G55</f>
        <v>-0.022211333038917327</v>
      </c>
      <c r="H69" s="60" t="s">
        <v>51</v>
      </c>
      <c r="I69" s="60" t="s">
        <v>51</v>
      </c>
      <c r="J69" s="60" t="s">
        <v>51</v>
      </c>
      <c r="K69" s="60" t="s">
        <v>51</v>
      </c>
      <c r="L69" s="60" t="s">
        <v>51</v>
      </c>
      <c r="M69" s="60" t="s">
        <v>51</v>
      </c>
      <c r="N69" s="60" t="s">
        <v>51</v>
      </c>
      <c r="O69" s="60" t="s">
        <v>51</v>
      </c>
      <c r="P69" s="5"/>
      <c r="Q69" s="5"/>
      <c r="R69" s="5"/>
      <c r="S69" s="5"/>
      <c r="T69" s="5"/>
      <c r="U69" s="5"/>
      <c r="V69" s="5"/>
    </row>
    <row r="70" spans="1:22" ht="27" customHeight="1">
      <c r="A70" s="61" t="s">
        <v>71</v>
      </c>
      <c r="B70" s="163" t="s">
        <v>72</v>
      </c>
      <c r="C70" s="163"/>
      <c r="D70" s="62">
        <f aca="true" t="shared" si="25" ref="D70:O70">(D10+D12-D14)/D9</f>
        <v>0.026434313113442562</v>
      </c>
      <c r="E70" s="62">
        <f t="shared" si="25"/>
        <v>0.012799107375476544</v>
      </c>
      <c r="F70" s="62">
        <f t="shared" si="25"/>
        <v>0.055075914073108696</v>
      </c>
      <c r="G70" s="62">
        <f t="shared" si="25"/>
        <v>0.04972091360146004</v>
      </c>
      <c r="H70" s="62">
        <f t="shared" si="25"/>
        <v>0.04305872369567245</v>
      </c>
      <c r="I70" s="62">
        <f t="shared" si="25"/>
        <v>0.03791308870594989</v>
      </c>
      <c r="J70" s="62">
        <f t="shared" si="25"/>
        <v>0.031095787368020898</v>
      </c>
      <c r="K70" s="62">
        <f t="shared" si="25"/>
        <v>0.030482874387014622</v>
      </c>
      <c r="L70" s="62">
        <f t="shared" si="25"/>
        <v>0.029717043776291134</v>
      </c>
      <c r="M70" s="62">
        <f t="shared" si="25"/>
        <v>0.029119832464840362</v>
      </c>
      <c r="N70" s="62">
        <f t="shared" si="25"/>
        <v>0.02659634581602154</v>
      </c>
      <c r="O70" s="62">
        <f t="shared" si="25"/>
        <v>0.013690299720318187</v>
      </c>
      <c r="P70" s="5"/>
      <c r="Q70" s="5"/>
      <c r="R70" s="5"/>
      <c r="S70" s="5"/>
      <c r="T70" s="5"/>
      <c r="U70" s="5"/>
      <c r="V70" s="5"/>
    </row>
    <row r="71" spans="1:22" ht="27" customHeight="1">
      <c r="A71" s="58" t="s">
        <v>73</v>
      </c>
      <c r="B71" s="162" t="s">
        <v>74</v>
      </c>
      <c r="C71" s="162"/>
      <c r="D71" s="63">
        <f aca="true" t="shared" si="26" ref="D71:O71">D9+D24-D13-D32</f>
        <v>0</v>
      </c>
      <c r="E71" s="63">
        <f t="shared" si="26"/>
        <v>0</v>
      </c>
      <c r="F71" s="63">
        <f t="shared" si="26"/>
        <v>0</v>
      </c>
      <c r="G71" s="63">
        <f t="shared" si="26"/>
        <v>0</v>
      </c>
      <c r="H71" s="63">
        <f t="shared" si="26"/>
        <v>0</v>
      </c>
      <c r="I71" s="63">
        <f t="shared" si="26"/>
        <v>0</v>
      </c>
      <c r="J71" s="63">
        <f t="shared" si="26"/>
        <v>0</v>
      </c>
      <c r="K71" s="63">
        <f t="shared" si="26"/>
        <v>0</v>
      </c>
      <c r="L71" s="63">
        <f t="shared" si="26"/>
        <v>0</v>
      </c>
      <c r="M71" s="63">
        <f t="shared" si="26"/>
        <v>0</v>
      </c>
      <c r="N71" s="63">
        <f t="shared" si="26"/>
        <v>0</v>
      </c>
      <c r="O71" s="63">
        <f t="shared" si="26"/>
        <v>0</v>
      </c>
      <c r="P71" s="5"/>
      <c r="Q71" s="5"/>
      <c r="R71" s="5"/>
      <c r="S71" s="5"/>
      <c r="T71" s="5"/>
      <c r="U71" s="5"/>
      <c r="V71" s="5"/>
    </row>
    <row r="72" spans="1:22" ht="52.5" customHeight="1">
      <c r="A72" s="64" t="s">
        <v>75</v>
      </c>
      <c r="B72" s="164" t="s">
        <v>76</v>
      </c>
      <c r="C72" s="164"/>
      <c r="D72" s="65">
        <f aca="true" t="shared" si="27" ref="D72:O72">D10+D30+D31-D14</f>
        <v>1295530.7800000012</v>
      </c>
      <c r="E72" s="65">
        <f t="shared" si="27"/>
        <v>518578.98000000045</v>
      </c>
      <c r="F72" s="65">
        <f t="shared" si="27"/>
        <v>1297044</v>
      </c>
      <c r="G72" s="65">
        <f t="shared" si="27"/>
        <v>1182644</v>
      </c>
      <c r="H72" s="65">
        <f t="shared" si="27"/>
        <v>1034420</v>
      </c>
      <c r="I72" s="65">
        <f t="shared" si="27"/>
        <v>919912</v>
      </c>
      <c r="J72" s="65">
        <f t="shared" si="27"/>
        <v>762044</v>
      </c>
      <c r="K72" s="65">
        <f t="shared" si="27"/>
        <v>754494</v>
      </c>
      <c r="L72" s="65">
        <f t="shared" si="27"/>
        <v>742894</v>
      </c>
      <c r="M72" s="65">
        <f t="shared" si="27"/>
        <v>735244</v>
      </c>
      <c r="N72" s="65">
        <f t="shared" si="27"/>
        <v>678244</v>
      </c>
      <c r="O72" s="65">
        <f t="shared" si="27"/>
        <v>352613</v>
      </c>
      <c r="P72" s="5"/>
      <c r="Q72" s="5"/>
      <c r="R72" s="5"/>
      <c r="S72" s="5"/>
      <c r="T72" s="5"/>
      <c r="U72" s="5"/>
      <c r="V72" s="5"/>
    </row>
    <row r="73" spans="1:22" ht="27" customHeight="1">
      <c r="A73" s="61" t="s">
        <v>77</v>
      </c>
      <c r="B73" s="162" t="s">
        <v>78</v>
      </c>
      <c r="C73" s="162"/>
      <c r="D73" s="66">
        <v>5000</v>
      </c>
      <c r="E73" s="66">
        <v>5000</v>
      </c>
      <c r="F73" s="66">
        <v>2000</v>
      </c>
      <c r="G73" s="66"/>
      <c r="H73" s="67" t="s">
        <v>51</v>
      </c>
      <c r="I73" s="67" t="s">
        <v>51</v>
      </c>
      <c r="J73" s="67" t="s">
        <v>51</v>
      </c>
      <c r="K73" s="67" t="s">
        <v>51</v>
      </c>
      <c r="L73" s="67" t="s">
        <v>51</v>
      </c>
      <c r="M73" s="67" t="s">
        <v>51</v>
      </c>
      <c r="N73" s="67" t="s">
        <v>51</v>
      </c>
      <c r="O73" s="67" t="s">
        <v>51</v>
      </c>
      <c r="P73" s="5"/>
      <c r="Q73" s="5"/>
      <c r="R73" s="5"/>
      <c r="S73" s="5"/>
      <c r="T73" s="5"/>
      <c r="U73" s="5"/>
      <c r="V73" s="5"/>
    </row>
    <row r="74" spans="1:22" ht="27" customHeight="1">
      <c r="A74" s="61" t="s">
        <v>79</v>
      </c>
      <c r="B74" s="162" t="s">
        <v>80</v>
      </c>
      <c r="C74" s="162"/>
      <c r="D74" s="66"/>
      <c r="E74" s="66">
        <v>1139980</v>
      </c>
      <c r="F74" s="66">
        <v>0</v>
      </c>
      <c r="G74" s="66"/>
      <c r="H74" s="66"/>
      <c r="I74" s="66"/>
      <c r="J74" s="68"/>
      <c r="K74" s="68"/>
      <c r="L74" s="68"/>
      <c r="M74" s="68"/>
      <c r="N74" s="68"/>
      <c r="O74" s="68"/>
      <c r="P74" s="5"/>
      <c r="Q74" s="5"/>
      <c r="R74" s="5"/>
      <c r="S74" s="5"/>
      <c r="T74" s="5"/>
      <c r="U74" s="5"/>
      <c r="V74" s="5"/>
    </row>
    <row r="75" spans="1:22" ht="27" customHeight="1">
      <c r="A75" s="61" t="s">
        <v>81</v>
      </c>
      <c r="B75" s="162" t="s">
        <v>82</v>
      </c>
      <c r="C75" s="162"/>
      <c r="D75" s="66"/>
      <c r="E75" s="66"/>
      <c r="F75" s="66"/>
      <c r="G75" s="66"/>
      <c r="H75" s="66"/>
      <c r="I75" s="66"/>
      <c r="J75" s="68"/>
      <c r="K75" s="68"/>
      <c r="L75" s="68"/>
      <c r="M75" s="68"/>
      <c r="N75" s="68"/>
      <c r="O75" s="68"/>
      <c r="P75" s="5"/>
      <c r="Q75" s="5"/>
      <c r="R75" s="5"/>
      <c r="S75" s="5"/>
      <c r="T75" s="5"/>
      <c r="U75" s="5"/>
      <c r="V75" s="5"/>
    </row>
    <row r="76" spans="1:22" ht="27" customHeight="1">
      <c r="A76" s="61" t="s">
        <v>83</v>
      </c>
      <c r="B76" s="162" t="s">
        <v>84</v>
      </c>
      <c r="C76" s="162"/>
      <c r="D76" s="66">
        <v>1139980</v>
      </c>
      <c r="E76" s="66">
        <v>0</v>
      </c>
      <c r="F76" s="66"/>
      <c r="G76" s="66"/>
      <c r="H76" s="66"/>
      <c r="I76" s="66"/>
      <c r="J76" s="68"/>
      <c r="K76" s="68"/>
      <c r="L76" s="68"/>
      <c r="M76" s="68"/>
      <c r="N76" s="68"/>
      <c r="O76" s="68"/>
      <c r="P76" s="5"/>
      <c r="Q76" s="5"/>
      <c r="R76" s="5"/>
      <c r="S76" s="5"/>
      <c r="T76" s="5"/>
      <c r="U76" s="5"/>
      <c r="V76" s="5"/>
    </row>
    <row r="77" spans="1:22" ht="27" customHeight="1">
      <c r="A77" s="61" t="s">
        <v>85</v>
      </c>
      <c r="B77" s="162" t="s">
        <v>86</v>
      </c>
      <c r="C77" s="162"/>
      <c r="D77" s="69">
        <f>((D15-D73)+(D33-D74)+D16+D21-D75)/D9</f>
        <v>0.023353468333768848</v>
      </c>
      <c r="E77" s="69">
        <f>((E15-E73)+(E33-E74)+E16+E21-E75)/E9</f>
        <v>0.03884636563976978</v>
      </c>
      <c r="F77" s="69">
        <f>((F15-F73)+(F33-F74)+F16+F21-F75)/F9</f>
        <v>0.05522648659902396</v>
      </c>
      <c r="G77" s="69">
        <f>((G15-G73)+(G33-G74)+G16+G21-G75)/G9</f>
        <v>0.053647777892926594</v>
      </c>
      <c r="H77" s="69" t="s">
        <v>51</v>
      </c>
      <c r="I77" s="69" t="s">
        <v>51</v>
      </c>
      <c r="J77" s="69" t="s">
        <v>51</v>
      </c>
      <c r="K77" s="69" t="s">
        <v>51</v>
      </c>
      <c r="L77" s="69" t="s">
        <v>51</v>
      </c>
      <c r="M77" s="69" t="s">
        <v>51</v>
      </c>
      <c r="N77" s="69" t="s">
        <v>51</v>
      </c>
      <c r="O77" s="69" t="s">
        <v>51</v>
      </c>
      <c r="P77" s="5"/>
      <c r="Q77" s="5"/>
      <c r="R77" s="5"/>
      <c r="S77" s="5"/>
      <c r="T77" s="5"/>
      <c r="U77" s="5"/>
      <c r="V77" s="5"/>
    </row>
    <row r="78" spans="1:22" ht="27" customHeight="1">
      <c r="A78" s="61" t="s">
        <v>87</v>
      </c>
      <c r="B78" s="162" t="s">
        <v>88</v>
      </c>
      <c r="C78" s="162"/>
      <c r="D78" s="69">
        <f>(D50-D76)/D9</f>
        <v>0.25607405784012505</v>
      </c>
      <c r="E78" s="69">
        <f>(E50-E76)/E9</f>
        <v>0.28581997408104576</v>
      </c>
      <c r="F78" s="69">
        <f>(F50-F76)/F9</f>
        <v>0.25743014481501636</v>
      </c>
      <c r="G78" s="69">
        <f>(G50-G76)/G9</f>
        <v>0.2135685200043976</v>
      </c>
      <c r="H78" s="69" t="s">
        <v>51</v>
      </c>
      <c r="I78" s="69" t="s">
        <v>51</v>
      </c>
      <c r="J78" s="69" t="s">
        <v>51</v>
      </c>
      <c r="K78" s="69" t="s">
        <v>51</v>
      </c>
      <c r="L78" s="69" t="s">
        <v>51</v>
      </c>
      <c r="M78" s="69" t="s">
        <v>51</v>
      </c>
      <c r="N78" s="69" t="s">
        <v>51</v>
      </c>
      <c r="O78" s="69" t="s">
        <v>51</v>
      </c>
      <c r="P78" s="5"/>
      <c r="Q78" s="5"/>
      <c r="R78" s="5"/>
      <c r="S78" s="5"/>
      <c r="T78" s="5"/>
      <c r="U78" s="5"/>
      <c r="V78" s="5"/>
    </row>
    <row r="79" spans="1:22" ht="27" customHeight="1">
      <c r="A79" s="61" t="s">
        <v>89</v>
      </c>
      <c r="B79" s="162" t="s">
        <v>90</v>
      </c>
      <c r="C79" s="162"/>
      <c r="D79" s="70">
        <f aca="true" t="shared" si="28" ref="D79:O79">(D33-D74+D15+D16+D21-D75)/D9</f>
        <v>0.023544668914193545</v>
      </c>
      <c r="E79" s="70">
        <f t="shared" si="28"/>
        <v>0.039048800534784406</v>
      </c>
      <c r="F79" s="70">
        <f t="shared" si="28"/>
        <v>0.05531141188154808</v>
      </c>
      <c r="G79" s="70">
        <f t="shared" si="28"/>
        <v>0.053647777892926594</v>
      </c>
      <c r="H79" s="70">
        <f t="shared" si="28"/>
        <v>0.036249466199118355</v>
      </c>
      <c r="I79" s="70">
        <f t="shared" si="28"/>
        <v>0.037649773602176584</v>
      </c>
      <c r="J79" s="70">
        <f t="shared" si="28"/>
        <v>0.03352291419094698</v>
      </c>
      <c r="K79" s="70">
        <f t="shared" si="28"/>
        <v>0.03153380458467693</v>
      </c>
      <c r="L79" s="70">
        <f t="shared" si="28"/>
        <v>0.02945279236062998</v>
      </c>
      <c r="M79" s="70">
        <f t="shared" si="28"/>
        <v>0.027589429705655796</v>
      </c>
      <c r="N79" s="70">
        <f t="shared" si="28"/>
        <v>0.023860338950829285</v>
      </c>
      <c r="O79" s="70">
        <f t="shared" si="28"/>
        <v>0.01396999706325555</v>
      </c>
      <c r="P79" s="5"/>
      <c r="Q79" s="5"/>
      <c r="R79" s="5"/>
      <c r="S79" s="5"/>
      <c r="T79" s="5"/>
      <c r="U79" s="5"/>
      <c r="V79" s="5"/>
    </row>
    <row r="80" spans="1:22" ht="51" customHeight="1">
      <c r="A80" s="64" t="s">
        <v>91</v>
      </c>
      <c r="B80" s="164" t="s">
        <v>92</v>
      </c>
      <c r="C80" s="164"/>
      <c r="D80" s="71">
        <f>D68-D79</f>
        <v>0.08168649840843935</v>
      </c>
      <c r="E80" s="71">
        <f>E68-E79</f>
        <v>0.031979904334557094</v>
      </c>
      <c r="F80" s="71">
        <f>F68-F79</f>
        <v>-0.02593185687355742</v>
      </c>
      <c r="G80" s="71">
        <f>G68-G79</f>
        <v>-0.022211333038917327</v>
      </c>
      <c r="H80" s="71">
        <f aca="true" t="shared" si="29" ref="H80:O80">H56-H79</f>
        <v>0.0029491788175634095</v>
      </c>
      <c r="I80" s="71">
        <f t="shared" si="29"/>
        <v>0.011635410187903816</v>
      </c>
      <c r="J80" s="71">
        <f t="shared" si="29"/>
        <v>0.010041327810080478</v>
      </c>
      <c r="K80" s="71">
        <f t="shared" si="29"/>
        <v>0.0058220620052041525</v>
      </c>
      <c r="L80" s="71">
        <f t="shared" si="29"/>
        <v>0.0037111244596984942</v>
      </c>
      <c r="M80" s="71">
        <f t="shared" si="29"/>
        <v>0.002842472138119754</v>
      </c>
      <c r="N80" s="71">
        <f t="shared" si="29"/>
        <v>0.0059129112585527555</v>
      </c>
      <c r="O80" s="71">
        <f t="shared" si="29"/>
        <v>0.014507743622462129</v>
      </c>
      <c r="P80" s="5"/>
      <c r="Q80" s="5"/>
      <c r="R80" s="5"/>
      <c r="S80" s="5"/>
      <c r="T80" s="5"/>
      <c r="U80" s="5"/>
      <c r="V80" s="5"/>
    </row>
    <row r="81" spans="1:22" ht="54" customHeight="1">
      <c r="A81" s="72" t="s">
        <v>93</v>
      </c>
      <c r="B81" s="167" t="s">
        <v>94</v>
      </c>
      <c r="C81" s="167"/>
      <c r="D81" s="73" t="s">
        <v>51</v>
      </c>
      <c r="E81" s="73" t="s">
        <v>51</v>
      </c>
      <c r="F81" s="73" t="s">
        <v>51</v>
      </c>
      <c r="G81" s="73" t="s">
        <v>51</v>
      </c>
      <c r="H81" s="74">
        <v>67093.92</v>
      </c>
      <c r="I81" s="74">
        <v>64281.6</v>
      </c>
      <c r="J81" s="74">
        <v>60866.64</v>
      </c>
      <c r="K81" s="74">
        <v>49014.6</v>
      </c>
      <c r="L81" s="74">
        <v>48012.52</v>
      </c>
      <c r="M81" s="75"/>
      <c r="N81" s="75"/>
      <c r="O81" s="75"/>
      <c r="P81" s="5"/>
      <c r="Q81" s="5"/>
      <c r="R81" s="5"/>
      <c r="S81" s="5"/>
      <c r="T81" s="5"/>
      <c r="U81" s="5"/>
      <c r="V81" s="5"/>
    </row>
    <row r="82" spans="1:22" ht="12.75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  <c r="N82" s="4"/>
      <c r="O82" s="4"/>
      <c r="P82" s="5"/>
      <c r="Q82" s="5"/>
      <c r="R82" s="5"/>
      <c r="S82" s="5"/>
      <c r="T82" s="5"/>
      <c r="U82" s="5"/>
      <c r="V82" s="5"/>
    </row>
    <row r="83" spans="1:22" ht="12.75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  <c r="N83" s="4"/>
      <c r="O83" s="4"/>
      <c r="P83" s="5"/>
      <c r="Q83" s="5"/>
      <c r="R83" s="5"/>
      <c r="S83" s="5"/>
      <c r="T83" s="5"/>
      <c r="U83" s="5"/>
      <c r="V83" s="5"/>
    </row>
    <row r="84" spans="1:22" ht="12.75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  <c r="N84" s="4"/>
      <c r="O84" s="4"/>
      <c r="P84" s="5"/>
      <c r="Q84" s="5"/>
      <c r="R84" s="5"/>
      <c r="S84" s="5"/>
      <c r="T84" s="5"/>
      <c r="U84" s="5"/>
      <c r="V84" s="5"/>
    </row>
    <row r="85" spans="1:22" ht="12.75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  <c r="N85" s="4"/>
      <c r="O85" s="4"/>
      <c r="P85" s="5"/>
      <c r="Q85" s="5"/>
      <c r="R85" s="5"/>
      <c r="S85" s="5"/>
      <c r="T85" s="5"/>
      <c r="U85" s="5"/>
      <c r="V85" s="5"/>
    </row>
    <row r="86" spans="1:22" ht="12.75">
      <c r="A86" s="76"/>
      <c r="B86" s="77"/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80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ht="12.75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ht="12.7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ht="12.75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ht="12.75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ht="12.7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ht="12.75">
      <c r="M98" s="5"/>
      <c r="N98" s="5"/>
      <c r="O98" s="5"/>
      <c r="P98" s="5"/>
      <c r="Q98" s="5"/>
      <c r="R98" s="5"/>
      <c r="S98" s="5"/>
      <c r="T98" s="5"/>
      <c r="U98" s="5"/>
      <c r="V98" s="5"/>
    </row>
  </sheetData>
  <sheetProtection/>
  <mergeCells count="37">
    <mergeCell ref="J2:O2"/>
    <mergeCell ref="N3:O3"/>
    <mergeCell ref="M4:O4"/>
    <mergeCell ref="N5:O5"/>
    <mergeCell ref="B81:C81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A58:A60"/>
    <mergeCell ref="B58:B60"/>
    <mergeCell ref="A67:L67"/>
    <mergeCell ref="B68:C68"/>
    <mergeCell ref="B54:C54"/>
    <mergeCell ref="B55:C55"/>
    <mergeCell ref="B56:C56"/>
    <mergeCell ref="B57:C57"/>
    <mergeCell ref="B46:C46"/>
    <mergeCell ref="B53:C53"/>
    <mergeCell ref="B24:C24"/>
    <mergeCell ref="B26:B28"/>
    <mergeCell ref="B32:C32"/>
    <mergeCell ref="B34:B36"/>
    <mergeCell ref="B8:C8"/>
    <mergeCell ref="B9:C9"/>
    <mergeCell ref="B13:C13"/>
    <mergeCell ref="B15:B21"/>
    <mergeCell ref="B38:C38"/>
    <mergeCell ref="B39:C39"/>
  </mergeCells>
  <printOptions horizontalCentered="1"/>
  <pageMargins left="0" right="0" top="0.5513888888888889" bottom="0.6694444444444444" header="0.5118055555555555" footer="0.5118055555555555"/>
  <pageSetup horizontalDpi="1200" verticalDpi="1200" orientation="landscape" paperSize="9" scale="59" r:id="rId1"/>
  <rowBreaks count="2" manualBreakCount="2">
    <brk id="38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72" zoomScaleSheetLayoutView="72" zoomScalePageLayoutView="0" workbookViewId="0" topLeftCell="A1">
      <selection activeCell="G2" sqref="G2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95</v>
      </c>
    </row>
    <row r="4" spans="2:5" s="81" customFormat="1" ht="30" customHeight="1">
      <c r="B4" s="168" t="s">
        <v>96</v>
      </c>
      <c r="C4" s="168"/>
      <c r="D4" s="82"/>
      <c r="E4" s="83">
        <v>3368183</v>
      </c>
    </row>
    <row r="5" spans="2:5" ht="25.5" customHeight="1">
      <c r="B5" s="84"/>
      <c r="C5" s="84"/>
      <c r="E5" s="85"/>
    </row>
    <row r="7" spans="1:6" ht="12.75" customHeight="1">
      <c r="A7" s="169" t="s">
        <v>97</v>
      </c>
      <c r="B7" s="169"/>
      <c r="C7" s="169"/>
      <c r="D7" s="169"/>
      <c r="E7" s="169"/>
      <c r="F7" s="86"/>
    </row>
    <row r="8" spans="1:6" ht="24" customHeight="1">
      <c r="A8" s="169"/>
      <c r="B8" s="169"/>
      <c r="C8" s="169"/>
      <c r="D8" s="169"/>
      <c r="E8" s="169"/>
      <c r="F8" s="86"/>
    </row>
    <row r="9" spans="1:6" ht="24" customHeight="1">
      <c r="A9" s="86"/>
      <c r="B9" s="87"/>
      <c r="C9" s="87"/>
      <c r="D9" s="86"/>
      <c r="E9" s="88"/>
      <c r="F9" s="86"/>
    </row>
    <row r="10" spans="1:6" ht="12.75">
      <c r="A10" s="86"/>
      <c r="B10" s="86"/>
      <c r="C10" s="86"/>
      <c r="D10" s="86"/>
      <c r="E10" s="86"/>
      <c r="F10" s="86"/>
    </row>
    <row r="11" spans="1:6" s="93" customFormat="1" ht="30.75" customHeight="1">
      <c r="A11" s="89" t="s">
        <v>98</v>
      </c>
      <c r="B11" s="90" t="s">
        <v>3</v>
      </c>
      <c r="C11" s="90">
        <v>2007</v>
      </c>
      <c r="D11" s="90">
        <v>2008</v>
      </c>
      <c r="E11" s="91">
        <v>2009</v>
      </c>
      <c r="F11" s="92"/>
    </row>
    <row r="12" spans="1:6" ht="39" customHeight="1">
      <c r="A12" s="94" t="s">
        <v>7</v>
      </c>
      <c r="B12" s="95" t="s">
        <v>99</v>
      </c>
      <c r="C12" s="96">
        <v>22645907</v>
      </c>
      <c r="D12" s="96">
        <v>23744878.96</v>
      </c>
      <c r="E12" s="97">
        <v>23742862.43</v>
      </c>
      <c r="F12" s="86"/>
    </row>
    <row r="13" spans="1:6" ht="39" customHeight="1">
      <c r="A13" s="98" t="s">
        <v>9</v>
      </c>
      <c r="B13" s="99" t="s">
        <v>100</v>
      </c>
      <c r="C13" s="100">
        <v>77451</v>
      </c>
      <c r="D13" s="100">
        <v>110708</v>
      </c>
      <c r="E13" s="101">
        <v>165689.4</v>
      </c>
      <c r="F13" s="86"/>
    </row>
    <row r="14" spans="1:6" ht="39" customHeight="1">
      <c r="A14" s="98" t="s">
        <v>30</v>
      </c>
      <c r="B14" s="99" t="s">
        <v>101</v>
      </c>
      <c r="C14" s="100">
        <v>19726496</v>
      </c>
      <c r="D14" s="100">
        <v>20553839.6</v>
      </c>
      <c r="E14" s="101">
        <v>22584610.87</v>
      </c>
      <c r="F14" s="102"/>
    </row>
    <row r="15" spans="1:6" ht="39" customHeight="1">
      <c r="A15" s="98" t="s">
        <v>32</v>
      </c>
      <c r="B15" s="99" t="s">
        <v>102</v>
      </c>
      <c r="C15" s="100">
        <v>23223981</v>
      </c>
      <c r="D15" s="100">
        <v>23969726.96</v>
      </c>
      <c r="E15" s="101">
        <v>27071553.83</v>
      </c>
      <c r="F15" s="102"/>
    </row>
    <row r="16" spans="1:6" ht="39" customHeight="1">
      <c r="A16" s="103" t="s">
        <v>103</v>
      </c>
      <c r="B16" s="104" t="s">
        <v>104</v>
      </c>
      <c r="C16" s="105">
        <f>(C12+C13-C14)/C15</f>
        <v>0.12904170047331678</v>
      </c>
      <c r="D16" s="105">
        <f>(D12+D13-D14)/D15</f>
        <v>0.13774655695952906</v>
      </c>
      <c r="E16" s="106">
        <f>(E12+E13-E14)/E15</f>
        <v>0.04890524453505288</v>
      </c>
      <c r="F16" s="86"/>
    </row>
    <row r="17" spans="1:6" ht="12.75">
      <c r="A17" s="86"/>
      <c r="B17" s="86"/>
      <c r="C17" s="86"/>
      <c r="D17" s="86"/>
      <c r="E17" s="86"/>
      <c r="F17" s="86"/>
    </row>
    <row r="18" spans="1:6" ht="12.75">
      <c r="A18" s="86"/>
      <c r="B18" s="86"/>
      <c r="C18" s="86"/>
      <c r="D18" s="86"/>
      <c r="E18" s="86"/>
      <c r="F18" s="86"/>
    </row>
  </sheetData>
  <sheetProtection/>
  <mergeCells count="2">
    <mergeCell ref="B4:C4"/>
    <mergeCell ref="A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72" zoomScaleSheetLayoutView="72" zoomScalePageLayoutView="0" workbookViewId="0" topLeftCell="A1">
      <selection activeCell="G4" sqref="G4:J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1.875" style="0" customWidth="1"/>
    <col min="7" max="10" width="10.125" style="0" customWidth="1"/>
  </cols>
  <sheetData>
    <row r="1" spans="1:10" ht="12.75">
      <c r="A1" s="86"/>
      <c r="B1" s="86"/>
      <c r="C1" s="86"/>
      <c r="D1" s="86"/>
      <c r="E1" s="107"/>
      <c r="F1" s="146"/>
      <c r="G1" s="177" t="s">
        <v>123</v>
      </c>
      <c r="H1" s="177"/>
      <c r="I1" s="177"/>
      <c r="J1" s="177"/>
    </row>
    <row r="2" spans="1:10" ht="12.75">
      <c r="A2" s="86"/>
      <c r="B2" s="86"/>
      <c r="C2" s="86"/>
      <c r="D2" s="86"/>
      <c r="E2" s="107"/>
      <c r="F2" s="146"/>
      <c r="G2" s="177" t="s">
        <v>127</v>
      </c>
      <c r="H2" s="177"/>
      <c r="I2" s="177"/>
      <c r="J2" s="177"/>
    </row>
    <row r="3" spans="1:10" ht="12.75">
      <c r="A3" s="86"/>
      <c r="B3" s="86"/>
      <c r="C3" s="86"/>
      <c r="D3" s="86"/>
      <c r="E3" s="107"/>
      <c r="F3" s="146"/>
      <c r="G3" s="177" t="s">
        <v>126</v>
      </c>
      <c r="H3" s="177"/>
      <c r="I3" s="177"/>
      <c r="J3" s="177"/>
    </row>
    <row r="4" spans="1:10" ht="12.75">
      <c r="A4" s="86"/>
      <c r="B4" s="86"/>
      <c r="C4" s="86"/>
      <c r="D4" s="86"/>
      <c r="E4" s="107"/>
      <c r="F4" s="146"/>
      <c r="G4" s="177" t="s">
        <v>128</v>
      </c>
      <c r="H4" s="177"/>
      <c r="I4" s="177"/>
      <c r="J4" s="177"/>
    </row>
    <row r="5" spans="1:10" ht="13.5" thickBo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90" customHeight="1">
      <c r="A6" s="173" t="s">
        <v>98</v>
      </c>
      <c r="B6" s="174" t="s">
        <v>105</v>
      </c>
      <c r="C6" s="175" t="s">
        <v>106</v>
      </c>
      <c r="D6" s="175" t="s">
        <v>107</v>
      </c>
      <c r="E6" s="175" t="s">
        <v>108</v>
      </c>
      <c r="F6" s="170" t="s">
        <v>109</v>
      </c>
      <c r="G6" s="170"/>
      <c r="H6" s="170"/>
      <c r="I6" s="170"/>
      <c r="J6" s="170"/>
    </row>
    <row r="7" spans="1:10" ht="12.75">
      <c r="A7" s="173"/>
      <c r="B7" s="174"/>
      <c r="C7" s="174"/>
      <c r="D7" s="174"/>
      <c r="E7" s="174"/>
      <c r="F7" s="108">
        <v>2011</v>
      </c>
      <c r="G7" s="108">
        <v>2012</v>
      </c>
      <c r="H7" s="108">
        <v>2013</v>
      </c>
      <c r="I7" s="109">
        <v>2014</v>
      </c>
      <c r="J7" s="110">
        <v>2015</v>
      </c>
    </row>
    <row r="8" spans="1:10" ht="39.75" customHeight="1">
      <c r="A8" s="98" t="s">
        <v>5</v>
      </c>
      <c r="B8" s="111" t="s">
        <v>110</v>
      </c>
      <c r="C8" s="112" t="s">
        <v>111</v>
      </c>
      <c r="D8" s="113" t="s">
        <v>112</v>
      </c>
      <c r="E8" s="114">
        <f>Ciągłość!E10</f>
        <v>78897</v>
      </c>
      <c r="F8" s="114">
        <f>Ciągłość!F10</f>
        <v>39000</v>
      </c>
      <c r="G8" s="114">
        <f>Ciągłość!G10</f>
        <v>39897</v>
      </c>
      <c r="H8" s="114">
        <f>Ciągłość!H10</f>
        <v>0</v>
      </c>
      <c r="I8" s="115">
        <f>Ciągłość!I10</f>
        <v>0</v>
      </c>
      <c r="J8" s="116">
        <f>Ciągłość!J10</f>
        <v>0</v>
      </c>
    </row>
    <row r="9" spans="1:10" ht="39.75" customHeight="1">
      <c r="A9" s="94" t="s">
        <v>13</v>
      </c>
      <c r="B9" s="171" t="s">
        <v>113</v>
      </c>
      <c r="C9" s="171"/>
      <c r="D9" s="171"/>
      <c r="E9" s="171"/>
      <c r="F9" s="171"/>
      <c r="G9" s="171"/>
      <c r="H9" s="171"/>
      <c r="I9" s="171"/>
      <c r="J9" s="171"/>
    </row>
    <row r="10" spans="1:10" ht="39.75" customHeight="1">
      <c r="A10" s="98">
        <v>1</v>
      </c>
      <c r="B10" s="117" t="s">
        <v>114</v>
      </c>
      <c r="C10" s="118" t="s">
        <v>115</v>
      </c>
      <c r="D10" s="118" t="s">
        <v>115</v>
      </c>
      <c r="E10" s="119">
        <f>SUM(F10:J10)</f>
        <v>0</v>
      </c>
      <c r="F10" s="120">
        <v>0</v>
      </c>
      <c r="G10" s="120">
        <v>0</v>
      </c>
      <c r="H10" s="120">
        <v>0</v>
      </c>
      <c r="I10" s="121">
        <v>0</v>
      </c>
      <c r="J10" s="122">
        <v>0</v>
      </c>
    </row>
    <row r="11" spans="1:10" ht="19.5" customHeight="1">
      <c r="A11" s="172" t="s">
        <v>116</v>
      </c>
      <c r="B11" s="172"/>
      <c r="C11" s="123" t="s">
        <v>117</v>
      </c>
      <c r="D11" s="123" t="s">
        <v>117</v>
      </c>
      <c r="E11" s="124">
        <f aca="true" t="shared" si="0" ref="E11:J11">SUM(E10:E10)</f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5">
        <f t="shared" si="0"/>
        <v>0</v>
      </c>
      <c r="J11" s="126">
        <f t="shared" si="0"/>
        <v>0</v>
      </c>
    </row>
    <row r="12" spans="1:10" ht="39.75" customHeight="1">
      <c r="A12" s="94" t="s">
        <v>23</v>
      </c>
      <c r="B12" s="171" t="s">
        <v>118</v>
      </c>
      <c r="C12" s="171"/>
      <c r="D12" s="171"/>
      <c r="E12" s="171"/>
      <c r="F12" s="171"/>
      <c r="G12" s="171"/>
      <c r="H12" s="171"/>
      <c r="I12" s="171"/>
      <c r="J12" s="171"/>
    </row>
    <row r="13" spans="1:10" ht="39.75" customHeight="1">
      <c r="A13" s="98">
        <v>1</v>
      </c>
      <c r="B13" s="127"/>
      <c r="C13" s="118"/>
      <c r="D13" s="118"/>
      <c r="E13" s="119">
        <v>0</v>
      </c>
      <c r="F13" s="120">
        <v>0</v>
      </c>
      <c r="G13" s="128">
        <v>0</v>
      </c>
      <c r="H13" s="120">
        <v>0</v>
      </c>
      <c r="I13" s="121">
        <v>0</v>
      </c>
      <c r="J13" s="122">
        <v>0</v>
      </c>
    </row>
    <row r="14" spans="1:10" ht="19.5" customHeight="1">
      <c r="A14" s="172" t="s">
        <v>116</v>
      </c>
      <c r="B14" s="172"/>
      <c r="C14" s="123" t="s">
        <v>117</v>
      </c>
      <c r="D14" s="123" t="s">
        <v>117</v>
      </c>
      <c r="E14" s="124">
        <f>E13</f>
        <v>0</v>
      </c>
      <c r="F14" s="129">
        <f>SUM(F13:F13)</f>
        <v>0</v>
      </c>
      <c r="G14" s="129">
        <f>SUM(G13:G13)</f>
        <v>0</v>
      </c>
      <c r="H14" s="129">
        <f>SUM(H13:H13)</f>
        <v>0</v>
      </c>
      <c r="I14" s="129">
        <f>SUM(I13:I13)</f>
        <v>0</v>
      </c>
      <c r="J14" s="129">
        <f>SUM(J13:J13)</f>
        <v>0</v>
      </c>
    </row>
    <row r="15" spans="1:10" ht="39.75" customHeight="1">
      <c r="A15" s="94" t="s">
        <v>34</v>
      </c>
      <c r="B15" s="171" t="s">
        <v>119</v>
      </c>
      <c r="C15" s="171"/>
      <c r="D15" s="171"/>
      <c r="E15" s="171"/>
      <c r="F15" s="171"/>
      <c r="G15" s="171"/>
      <c r="H15" s="171"/>
      <c r="I15" s="171"/>
      <c r="J15" s="171"/>
    </row>
    <row r="16" spans="1:10" ht="39.75" customHeight="1">
      <c r="A16" s="98">
        <v>1</v>
      </c>
      <c r="B16" s="117" t="s">
        <v>114</v>
      </c>
      <c r="C16" s="112" t="s">
        <v>115</v>
      </c>
      <c r="D16" s="112"/>
      <c r="E16" s="114">
        <f>SUM(F16:J16)</f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</row>
    <row r="17" spans="1:10" ht="19.5" customHeight="1">
      <c r="A17" s="178" t="s">
        <v>116</v>
      </c>
      <c r="B17" s="178"/>
      <c r="C17" s="123" t="s">
        <v>117</v>
      </c>
      <c r="D17" s="123" t="s">
        <v>117</v>
      </c>
      <c r="E17" s="124">
        <f aca="true" t="shared" si="1" ref="E17:J17">SUM(E16:E16)</f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5">
        <f t="shared" si="1"/>
        <v>0</v>
      </c>
      <c r="J17" s="126">
        <f t="shared" si="1"/>
        <v>0</v>
      </c>
    </row>
    <row r="18" spans="1:10" ht="39" customHeight="1">
      <c r="A18" s="176" t="s">
        <v>120</v>
      </c>
      <c r="B18" s="176"/>
      <c r="C18" s="131" t="s">
        <v>117</v>
      </c>
      <c r="D18" s="131" t="s">
        <v>117</v>
      </c>
      <c r="E18" s="132">
        <f aca="true" t="shared" si="2" ref="E18:J18">E8+E11+E14+E17</f>
        <v>78897</v>
      </c>
      <c r="F18" s="132">
        <f t="shared" si="2"/>
        <v>39000</v>
      </c>
      <c r="G18" s="132">
        <f t="shared" si="2"/>
        <v>39897</v>
      </c>
      <c r="H18" s="132">
        <f t="shared" si="2"/>
        <v>0</v>
      </c>
      <c r="I18" s="132">
        <f t="shared" si="2"/>
        <v>0</v>
      </c>
      <c r="J18" s="133">
        <f t="shared" si="2"/>
        <v>0</v>
      </c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6"/>
      <c r="J20" s="86"/>
    </row>
  </sheetData>
  <sheetProtection/>
  <mergeCells count="17">
    <mergeCell ref="A18:B18"/>
    <mergeCell ref="G1:J1"/>
    <mergeCell ref="G2:J2"/>
    <mergeCell ref="G3:J3"/>
    <mergeCell ref="G4:J4"/>
    <mergeCell ref="B12:J12"/>
    <mergeCell ref="A14:B14"/>
    <mergeCell ref="B15:J15"/>
    <mergeCell ref="A17:B17"/>
    <mergeCell ref="E6:E7"/>
    <mergeCell ref="F6:J6"/>
    <mergeCell ref="B9:J9"/>
    <mergeCell ref="A11:B11"/>
    <mergeCell ref="A6:A7"/>
    <mergeCell ref="B6:B7"/>
    <mergeCell ref="C6:C7"/>
    <mergeCell ref="D6:D7"/>
  </mergeCells>
  <printOptions horizontalCentered="1"/>
  <pageMargins left="0.31527777777777777" right="0.19652777777777777" top="0.1701388888888889" bottom="0.1597222222222222" header="0.5118055555555555" footer="0.511805555555555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2" zoomScaleSheetLayoutView="72" zoomScalePageLayoutView="0" workbookViewId="0" topLeftCell="A1">
      <selection activeCell="B8" sqref="B8:J8"/>
    </sheetView>
  </sheetViews>
  <sheetFormatPr defaultColWidth="9.00390625" defaultRowHeight="12.75"/>
  <cols>
    <col min="1" max="1" width="9.125" style="134" customWidth="1"/>
    <col min="2" max="2" width="31.75390625" style="134" customWidth="1"/>
    <col min="3" max="3" width="19.75390625" style="134" customWidth="1"/>
    <col min="4" max="4" width="13.375" style="134" customWidth="1"/>
    <col min="5" max="5" width="14.75390625" style="134" customWidth="1"/>
    <col min="6" max="10" width="15.75390625" style="134" customWidth="1"/>
    <col min="11" max="16384" width="9.125" style="134" customWidth="1"/>
  </cols>
  <sheetData>
    <row r="1" spans="1:10" ht="12.75">
      <c r="A1" s="86"/>
      <c r="B1" s="86"/>
      <c r="C1" s="86"/>
      <c r="D1" s="86"/>
      <c r="E1" s="165" t="s">
        <v>124</v>
      </c>
      <c r="F1" s="166"/>
      <c r="G1" s="166"/>
      <c r="H1" s="166"/>
      <c r="I1" s="166"/>
      <c r="J1" s="166"/>
    </row>
    <row r="2" spans="1:10" ht="12.75">
      <c r="A2" s="86"/>
      <c r="B2" s="86"/>
      <c r="C2" s="86"/>
      <c r="D2" s="86"/>
      <c r="E2" s="147"/>
      <c r="F2" s="135"/>
      <c r="G2" s="148"/>
      <c r="H2" s="148"/>
      <c r="I2" s="165" t="s">
        <v>129</v>
      </c>
      <c r="J2" s="165"/>
    </row>
    <row r="3" spans="1:10" ht="12.75">
      <c r="A3" s="86"/>
      <c r="B3" s="86"/>
      <c r="C3" s="86"/>
      <c r="D3" s="86"/>
      <c r="E3" s="147"/>
      <c r="F3" s="135"/>
      <c r="G3" s="148"/>
      <c r="H3" s="165" t="s">
        <v>126</v>
      </c>
      <c r="I3" s="165"/>
      <c r="J3" s="165"/>
    </row>
    <row r="4" spans="1:10" ht="12.75">
      <c r="A4" s="86"/>
      <c r="B4" s="86"/>
      <c r="C4" s="86"/>
      <c r="D4" s="86"/>
      <c r="E4" s="147"/>
      <c r="F4" s="135"/>
      <c r="G4" s="148"/>
      <c r="H4" s="148"/>
      <c r="I4" s="165" t="s">
        <v>128</v>
      </c>
      <c r="J4" s="165"/>
    </row>
    <row r="5" spans="1:10" ht="13.5" thickBot="1">
      <c r="A5" s="86"/>
      <c r="B5" s="86"/>
      <c r="C5" s="86"/>
      <c r="D5" s="86"/>
      <c r="E5" s="86"/>
      <c r="F5" s="86"/>
      <c r="G5" s="149"/>
      <c r="H5" s="149"/>
      <c r="I5" s="151"/>
      <c r="J5" s="149"/>
    </row>
    <row r="6" spans="1:10" s="136" customFormat="1" ht="90" customHeight="1" thickBot="1">
      <c r="A6" s="173" t="s">
        <v>98</v>
      </c>
      <c r="B6" s="174" t="s">
        <v>105</v>
      </c>
      <c r="C6" s="175" t="s">
        <v>106</v>
      </c>
      <c r="D6" s="175" t="s">
        <v>107</v>
      </c>
      <c r="E6" s="175" t="s">
        <v>108</v>
      </c>
      <c r="F6" s="170" t="s">
        <v>109</v>
      </c>
      <c r="G6" s="170"/>
      <c r="H6" s="170"/>
      <c r="I6" s="170"/>
      <c r="J6" s="170"/>
    </row>
    <row r="7" spans="1:10" ht="12.75">
      <c r="A7" s="173"/>
      <c r="B7" s="174"/>
      <c r="C7" s="175"/>
      <c r="D7" s="175"/>
      <c r="E7" s="175"/>
      <c r="F7" s="108">
        <v>2011</v>
      </c>
      <c r="G7" s="108">
        <v>2012</v>
      </c>
      <c r="H7" s="108">
        <v>2013</v>
      </c>
      <c r="I7" s="109">
        <v>2014</v>
      </c>
      <c r="J7" s="110">
        <v>2015</v>
      </c>
    </row>
    <row r="8" spans="1:10" ht="39.75" customHeight="1">
      <c r="A8" s="98" t="s">
        <v>5</v>
      </c>
      <c r="B8" s="179" t="s">
        <v>110</v>
      </c>
      <c r="C8" s="179"/>
      <c r="D8" s="179"/>
      <c r="E8" s="179"/>
      <c r="F8" s="179"/>
      <c r="G8" s="179"/>
      <c r="H8" s="179"/>
      <c r="I8" s="179"/>
      <c r="J8" s="179"/>
    </row>
    <row r="9" spans="1:10" ht="39.75" customHeight="1">
      <c r="A9" s="98">
        <v>1</v>
      </c>
      <c r="B9" s="137" t="s">
        <v>121</v>
      </c>
      <c r="C9" s="112" t="s">
        <v>111</v>
      </c>
      <c r="D9" s="112" t="s">
        <v>122</v>
      </c>
      <c r="E9" s="138">
        <f>SUM(F9:J9)</f>
        <v>78897</v>
      </c>
      <c r="F9" s="29">
        <v>39000</v>
      </c>
      <c r="G9" s="29">
        <v>39897</v>
      </c>
      <c r="H9" s="29"/>
      <c r="I9" s="139"/>
      <c r="J9" s="140"/>
    </row>
    <row r="10" spans="1:10" s="145" customFormat="1" ht="19.5" customHeight="1">
      <c r="A10" s="180" t="s">
        <v>116</v>
      </c>
      <c r="B10" s="180"/>
      <c r="C10" s="141" t="s">
        <v>117</v>
      </c>
      <c r="D10" s="141" t="s">
        <v>117</v>
      </c>
      <c r="E10" s="142">
        <f aca="true" t="shared" si="0" ref="E10:J10">SUM(E9:E9)</f>
        <v>78897</v>
      </c>
      <c r="F10" s="142">
        <f t="shared" si="0"/>
        <v>39000</v>
      </c>
      <c r="G10" s="142">
        <f t="shared" si="0"/>
        <v>39897</v>
      </c>
      <c r="H10" s="142">
        <f t="shared" si="0"/>
        <v>0</v>
      </c>
      <c r="I10" s="143">
        <f t="shared" si="0"/>
        <v>0</v>
      </c>
      <c r="J10" s="144">
        <f t="shared" si="0"/>
        <v>0</v>
      </c>
    </row>
  </sheetData>
  <sheetProtection/>
  <mergeCells count="12">
    <mergeCell ref="E1:J1"/>
    <mergeCell ref="A6:A7"/>
    <mergeCell ref="B6:B7"/>
    <mergeCell ref="C6:C7"/>
    <mergeCell ref="D6:D7"/>
    <mergeCell ref="E6:E7"/>
    <mergeCell ref="F6:J6"/>
    <mergeCell ref="I2:J2"/>
    <mergeCell ref="H3:J3"/>
    <mergeCell ref="I4:J4"/>
    <mergeCell ref="B8:J8"/>
    <mergeCell ref="A10:B10"/>
  </mergeCells>
  <printOptions/>
  <pageMargins left="0.5298611111111111" right="0.2" top="1" bottom="1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cp:lastPrinted>2011-01-26T12:21:31Z</cp:lastPrinted>
  <dcterms:modified xsi:type="dcterms:W3CDTF">2011-02-07T09:13:56Z</dcterms:modified>
  <cp:category/>
  <cp:version/>
  <cp:contentType/>
  <cp:contentStatus/>
</cp:coreProperties>
</file>